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autoCompressPictures="0" defaultThemeVersion="124226"/>
  <mc:AlternateContent xmlns:mc="http://schemas.openxmlformats.org/markup-compatibility/2006">
    <mc:Choice Requires="x15">
      <x15ac:absPath xmlns:x15ac="http://schemas.microsoft.com/office/spreadsheetml/2010/11/ac" url="\\sf5filesrv5\Energy\RA Filings\2020\2020 Templates and Guides\Final Versions\"/>
    </mc:Choice>
  </mc:AlternateContent>
  <xr:revisionPtr revIDLastSave="0" documentId="13_ncr:1_{3C4524C7-6C7A-474A-8F28-C402913F68DF}" xr6:coauthVersionLast="44" xr6:coauthVersionMax="45" xr10:uidLastSave="{00000000-0000-0000-0000-000000000000}"/>
  <bookViews>
    <workbookView xWindow="-98" yWindow="-98" windowWidth="20715" windowHeight="13276" tabRatio="949" activeTab="1" xr2:uid="{00000000-000D-0000-FFFF-FFFF00000000}"/>
  </bookViews>
  <sheets>
    <sheet name="Instructions " sheetId="10" r:id="rId1"/>
    <sheet name="Certification" sheetId="1" r:id="rId2"/>
    <sheet name="LSE Allocations" sheetId="3" r:id="rId3"/>
    <sheet name="ID and Local Area" sheetId="4" r:id="rId4"/>
    <sheet name="Summary Year Ahead" sheetId="5" r:id="rId5"/>
    <sheet name="Summary Month Ahead" sheetId="6" r:id="rId6"/>
    <sheet name="I_Phys_Res_Import_RA_Res" sheetId="7" r:id="rId7"/>
    <sheet name="II_Construc" sheetId="8" r:id="rId8"/>
    <sheet name="III_Demand_Response" sheetId="9" r:id="rId9"/>
  </sheets>
  <definedNames>
    <definedName name="_xlnm._FilterDatabase" localSheetId="6" hidden="1">I_Phys_Res_Import_RA_Res!$A$4:$K$36</definedName>
    <definedName name="_xlnm._FilterDatabase" localSheetId="3" hidden="1">'ID and Local Area'!$A$1:$H$2007</definedName>
    <definedName name="CompMonth">Certification!$B$3</definedName>
    <definedName name="EndMonth">'ID and Local Area'!$G$9:$G$21</definedName>
    <definedName name="Flex_Category">'ID and Local Area'!$K$9:$K$11</definedName>
    <definedName name="Local_Area">'LSE Allocations'!$H$102:$H$107</definedName>
    <definedName name="MCC_Bucket">'ID and Local Area'!$L$9:$L$13</definedName>
    <definedName name="Month">'LSE Allocations'!$D$7:$O$7</definedName>
    <definedName name="MthlyFlexRAR">'LSE Allocations'!$D$127:$O$128</definedName>
    <definedName name="SchedulingID">'ID and Local Area'!$A$2:$A$1008</definedName>
    <definedName name="StartMonth">'ID and Local Area'!$F$9:$F$21</definedName>
    <definedName name="Z_2217AF83_9A9D_4254_ABC6_A5EBECD51169_.wvu.FilterData" localSheetId="6" hidden="1">I_Phys_Res_Import_RA_Res!$A$4:$K$36</definedName>
    <definedName name="Z_2217AF83_9A9D_4254_ABC6_A5EBECD51169_.wvu.FilterData" localSheetId="3" hidden="1">'ID and Local Area'!$A$1:$H$721</definedName>
    <definedName name="Z_2217AF83_9A9D_4254_ABC6_A5EBECD51169_.wvu.PrintArea" localSheetId="2" hidden="1">'LSE Allocations'!$A$1:$P$130</definedName>
    <definedName name="Z_2217AF83_9A9D_4254_ABC6_A5EBECD51169_.wvu.PrintArea" localSheetId="5" hidden="1">'Summary Month Ahead'!$A$1:$H$33</definedName>
    <definedName name="Z_2217AF83_9A9D_4254_ABC6_A5EBECD51169_.wvu.PrintArea" localSheetId="4" hidden="1">'Summary Year Ahead'!$A$1:$G$37</definedName>
    <definedName name="Z_2217AF83_9A9D_4254_ABC6_A5EBECD51169_.wvu.PrintTitles" localSheetId="6" hidden="1">I_Phys_Res_Import_RA_Res!$1:$4</definedName>
    <definedName name="Z_2217AF83_9A9D_4254_ABC6_A5EBECD51169_.wvu.PrintTitles" localSheetId="8" hidden="1">III_Demand_Response!$1:$4</definedName>
    <definedName name="Z_2217AF83_9A9D_4254_ABC6_A5EBECD51169_.wvu.Rows" localSheetId="2" hidden="1">'LSE Allocations'!$8:$8</definedName>
    <definedName name="Zone">'ID and Local Area'!$H$10:$H$13</definedName>
  </definedNames>
  <calcPr calcId="191029"/>
  <customWorkbookViews>
    <customWorkbookView name="Yang, Peizhi (Intern) - Personal View" guid="{2217AF83-9A9D-4254-ABC6-A5EBECD51169}" mergeInterval="0" personalView="1" maximized="1" windowWidth="1276" windowHeight="793" tabRatio="949" activeSheetId="6"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 i="6" l="1"/>
  <c r="M5" i="7" l="1"/>
  <c r="L5" i="7"/>
  <c r="D4" i="7" l="1"/>
  <c r="B4" i="1" l="1"/>
  <c r="A53" i="6" s="1"/>
  <c r="E15" i="9"/>
  <c r="E14" i="9"/>
  <c r="E13" i="9"/>
  <c r="E12" i="9"/>
  <c r="E11" i="9"/>
  <c r="E10" i="9"/>
  <c r="E8" i="9"/>
  <c r="E9" i="9"/>
  <c r="M10" i="9"/>
  <c r="M11" i="9"/>
  <c r="M12" i="9"/>
  <c r="M13" i="9"/>
  <c r="M14" i="9"/>
  <c r="O154" i="3"/>
  <c r="N154" i="3"/>
  <c r="M154" i="3"/>
  <c r="L154" i="3"/>
  <c r="K154" i="3"/>
  <c r="J154" i="3"/>
  <c r="H4" i="7"/>
  <c r="E5" i="9"/>
  <c r="D4" i="8"/>
  <c r="E4" i="6"/>
  <c r="C55" i="6" s="1"/>
  <c r="L6" i="7"/>
  <c r="L7" i="7"/>
  <c r="L8" i="7"/>
  <c r="L9" i="7"/>
  <c r="L10" i="7"/>
  <c r="L11" i="7"/>
  <c r="E6" i="9"/>
  <c r="M16" i="9"/>
  <c r="M15" i="9"/>
  <c r="M9" i="9"/>
  <c r="M8" i="9"/>
  <c r="M7" i="9"/>
  <c r="M6" i="9"/>
  <c r="M5" i="9"/>
  <c r="E4" i="8"/>
  <c r="F19" i="5" s="1"/>
  <c r="F20" i="5" s="1"/>
  <c r="G4" i="7"/>
  <c r="E4" i="7"/>
  <c r="F4" i="7"/>
  <c r="H4" i="9"/>
  <c r="D49" i="6" s="1"/>
  <c r="E4" i="5"/>
  <c r="E11" i="5" s="1"/>
  <c r="M6" i="7"/>
  <c r="M7" i="7"/>
  <c r="M8" i="7"/>
  <c r="M9" i="7"/>
  <c r="M10" i="7"/>
  <c r="M11" i="7"/>
  <c r="L12" i="7"/>
  <c r="M12" i="7"/>
  <c r="L13" i="7"/>
  <c r="M13" i="7"/>
  <c r="L14" i="7"/>
  <c r="M14" i="7"/>
  <c r="L15" i="7"/>
  <c r="M15" i="7"/>
  <c r="L16" i="7"/>
  <c r="M16" i="7"/>
  <c r="L17" i="7"/>
  <c r="M17" i="7"/>
  <c r="L18" i="7"/>
  <c r="M18" i="7"/>
  <c r="L19" i="7"/>
  <c r="M19" i="7"/>
  <c r="L20" i="7"/>
  <c r="M20" i="7"/>
  <c r="L21" i="7"/>
  <c r="M21" i="7"/>
  <c r="L22" i="7"/>
  <c r="M22" i="7"/>
  <c r="L23" i="7"/>
  <c r="M23" i="7"/>
  <c r="L24" i="7"/>
  <c r="M24" i="7"/>
  <c r="L25" i="7"/>
  <c r="M25" i="7"/>
  <c r="L26" i="7"/>
  <c r="M26" i="7"/>
  <c r="L27" i="7"/>
  <c r="M27" i="7"/>
  <c r="L28" i="7"/>
  <c r="M28" i="7"/>
  <c r="L29" i="7"/>
  <c r="M29" i="7"/>
  <c r="L30" i="7"/>
  <c r="M30" i="7"/>
  <c r="L31" i="7"/>
  <c r="M31" i="7"/>
  <c r="L32" i="7"/>
  <c r="M32" i="7"/>
  <c r="L33" i="7"/>
  <c r="M33" i="7"/>
  <c r="L34" i="7"/>
  <c r="M34" i="7"/>
  <c r="L35" i="7"/>
  <c r="M35" i="7"/>
  <c r="L36" i="7"/>
  <c r="M36" i="7"/>
  <c r="M1" i="7"/>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K5" i="8"/>
  <c r="J5" i="8"/>
  <c r="H1" i="8"/>
  <c r="G4" i="9"/>
  <c r="J1" i="9"/>
  <c r="D11" i="9" s="1"/>
  <c r="A11" i="10"/>
  <c r="A10" i="10"/>
  <c r="A9" i="10"/>
  <c r="A8" i="10"/>
  <c r="G16" i="6"/>
  <c r="F16" i="6"/>
  <c r="E16" i="6"/>
  <c r="D16" i="6"/>
  <c r="D22" i="6" s="1"/>
  <c r="D19" i="5"/>
  <c r="G19" i="5"/>
  <c r="G20" i="5" s="1"/>
  <c r="G18" i="5"/>
  <c r="F18" i="5"/>
  <c r="E19" i="5"/>
  <c r="E18" i="5"/>
  <c r="D18" i="5"/>
  <c r="D20" i="5" s="1"/>
  <c r="D26" i="5" s="1"/>
  <c r="E20" i="5"/>
  <c r="B19" i="5" l="1"/>
  <c r="C49" i="6"/>
  <c r="E49" i="6"/>
  <c r="D56" i="6" s="1"/>
  <c r="L4" i="8"/>
  <c r="M4" i="8"/>
  <c r="N4" i="7"/>
  <c r="O4" i="7"/>
  <c r="C54" i="6"/>
  <c r="F10" i="6"/>
  <c r="D12" i="9"/>
  <c r="D14" i="9"/>
  <c r="F11" i="5"/>
  <c r="C56" i="6"/>
  <c r="E56" i="6" s="1"/>
  <c r="D55" i="6" s="1"/>
  <c r="F55" i="6" s="1"/>
  <c r="C41" i="6"/>
  <c r="E4" i="9"/>
  <c r="B54" i="6"/>
  <c r="B55" i="6"/>
  <c r="B56" i="6"/>
  <c r="D8" i="9"/>
  <c r="D15" i="9"/>
  <c r="D10" i="9"/>
  <c r="D5" i="9"/>
  <c r="F8" i="5"/>
  <c r="D16" i="9"/>
  <c r="D13" i="9"/>
  <c r="C36" i="6"/>
  <c r="D9" i="9"/>
  <c r="D6" i="9"/>
  <c r="D7" i="9"/>
  <c r="C38" i="6"/>
  <c r="C42" i="6"/>
  <c r="C39" i="6"/>
  <c r="C45" i="6"/>
  <c r="E6" i="5"/>
  <c r="C57" i="6"/>
  <c r="C40" i="6"/>
  <c r="C44" i="6"/>
  <c r="C37" i="6"/>
  <c r="C43" i="6"/>
  <c r="E7" i="5"/>
  <c r="E7" i="6" s="1"/>
  <c r="D54" i="6" l="1"/>
  <c r="E54" i="6" s="1"/>
  <c r="B49" i="6"/>
  <c r="E55" i="6"/>
  <c r="B57" i="6"/>
  <c r="F56" i="6"/>
  <c r="F9" i="5"/>
  <c r="F10" i="5" s="1"/>
  <c r="F12" i="5" s="1"/>
  <c r="B35" i="5" s="1"/>
  <c r="F8" i="6"/>
  <c r="F9" i="6" s="1"/>
  <c r="F11" i="6" s="1"/>
  <c r="B30" i="6" s="1"/>
  <c r="F4" i="9"/>
  <c r="C18" i="5" s="1"/>
  <c r="N5" i="9"/>
  <c r="D4" i="9"/>
  <c r="O5" i="9"/>
  <c r="E6" i="6"/>
  <c r="E9" i="6" s="1"/>
  <c r="E11" i="6" s="1"/>
  <c r="E9" i="5"/>
  <c r="E10" i="5" s="1"/>
  <c r="E12" i="5" s="1"/>
  <c r="B50" i="6"/>
  <c r="E50" i="6"/>
  <c r="D50" i="6"/>
  <c r="C50" i="6"/>
  <c r="D57" i="6" l="1"/>
  <c r="E57" i="6"/>
  <c r="F57" i="6" s="1"/>
  <c r="F54" i="6"/>
  <c r="B18" i="5"/>
  <c r="B20" i="5" s="1"/>
  <c r="C20" i="5"/>
  <c r="C16" i="6"/>
  <c r="B16" i="6" s="1"/>
  <c r="C31" i="6"/>
  <c r="C36" i="5"/>
  <c r="C35" i="5"/>
  <c r="D35" i="5" s="1"/>
  <c r="F35" i="5" s="1"/>
  <c r="C30" i="6"/>
  <c r="D30" i="6" s="1"/>
  <c r="F30" i="6" s="1"/>
  <c r="B36" i="5"/>
  <c r="E13" i="5"/>
  <c r="E12" i="6"/>
  <c r="C22" i="6" s="1"/>
  <c r="B31" i="6"/>
  <c r="C21" i="5" l="1"/>
  <c r="D31" i="6"/>
  <c r="F31" i="6" s="1"/>
  <c r="B21" i="5"/>
  <c r="D36" i="5"/>
  <c r="F36" i="5" s="1"/>
  <c r="F21" i="5"/>
  <c r="D21" i="5"/>
  <c r="E21" i="5"/>
  <c r="G21" i="5"/>
  <c r="C27" i="5"/>
  <c r="B38" i="6"/>
  <c r="B42" i="6"/>
  <c r="B39" i="6"/>
  <c r="D39" i="6" s="1"/>
  <c r="C24" i="6"/>
  <c r="B41" i="6"/>
  <c r="C26" i="5"/>
  <c r="C28" i="5"/>
  <c r="B43" i="6"/>
  <c r="B36" i="6"/>
  <c r="E17" i="6"/>
  <c r="G17" i="6"/>
  <c r="C17" i="6"/>
  <c r="B45" i="6"/>
  <c r="C23" i="6"/>
  <c r="B44" i="6"/>
  <c r="F17" i="6"/>
  <c r="D17" i="6"/>
  <c r="B37" i="6"/>
  <c r="B40" i="6"/>
  <c r="B17" i="6"/>
  <c r="E44" i="6" l="1"/>
  <c r="D44" i="6"/>
  <c r="E45" i="6"/>
  <c r="D45" i="6"/>
  <c r="E41" i="6"/>
  <c r="D41" i="6"/>
  <c r="E42" i="6"/>
  <c r="D42" i="6"/>
  <c r="E40" i="6"/>
  <c r="D40" i="6"/>
  <c r="E43" i="6"/>
  <c r="D43" i="6"/>
  <c r="E39" i="6"/>
  <c r="D36" i="6"/>
  <c r="E36" i="6"/>
  <c r="E38" i="6"/>
  <c r="D38" i="6"/>
  <c r="E22" i="6"/>
  <c r="G22" i="6"/>
  <c r="G26" i="5"/>
  <c r="E26" i="5"/>
  <c r="D37" i="6"/>
  <c r="E37" i="6"/>
  <c r="D27" i="5" l="1"/>
  <c r="F26" i="5"/>
  <c r="F22" i="6"/>
  <c r="D23" i="6"/>
  <c r="E27" i="5" l="1"/>
  <c r="G27" i="5"/>
  <c r="G23" i="6"/>
  <c r="E23" i="6"/>
  <c r="D24" i="6" l="1"/>
  <c r="F23" i="6"/>
  <c r="F27" i="5"/>
  <c r="D28" i="5"/>
  <c r="E28" i="5" l="1"/>
  <c r="G28" i="5"/>
  <c r="G24" i="6"/>
  <c r="E24" i="6"/>
  <c r="D25" i="6" s="1"/>
  <c r="E25" i="6" l="1"/>
  <c r="F24" i="6"/>
  <c r="E29" i="5"/>
  <c r="D29" i="5"/>
  <c r="F28" i="5"/>
  <c r="G29" i="5" l="1"/>
  <c r="F29" i="5"/>
  <c r="F25" i="6"/>
  <c r="G25" i="6"/>
</calcChain>
</file>

<file path=xl/sharedStrings.xml><?xml version="1.0" encoding="utf-8"?>
<sst xmlns="http://schemas.openxmlformats.org/spreadsheetml/2006/main" count="8871" uniqueCount="3261">
  <si>
    <t>Totals</t>
  </si>
  <si>
    <t xml:space="preserve">Summary Table 7 Claimed Flexible Capacity vs. Countable 
Flexible Capacity  Under Category Requirements (MW) </t>
    <phoneticPr fontId="6" type="noConversion"/>
  </si>
  <si>
    <t>Flexible category</t>
  </si>
  <si>
    <t>To add additional DR resources to this worksheet use the rows under the locked cells.</t>
  </si>
  <si>
    <r>
      <t xml:space="preserve">System RA Capacity (MW) </t>
    </r>
    <r>
      <rPr>
        <sz val="12"/>
        <rFont val="Times New Roman"/>
        <family val="1"/>
      </rPr>
      <t xml:space="preserve">– This column is used to tabulate the claimed System RA by resource bucket.  LSE are to use this column to show system compliance. </t>
    </r>
  </si>
  <si>
    <t>Flex Category #3 (Maximum)</t>
  </si>
  <si>
    <t>N/A</t>
  </si>
  <si>
    <t>Resources procured by zone (MW) Phys.+ DR tabs</t>
  </si>
  <si>
    <t>Zonal RAR (Peak demand)</t>
  </si>
  <si>
    <t>Summary Table 6
Total Claimed Flexible Resource Adequacy Capacity by Category (MW)</t>
  </si>
  <si>
    <r>
      <rPr>
        <b/>
        <sz val="12"/>
        <rFont val="Times New Roman"/>
        <family val="1"/>
      </rPr>
      <t>System RA Capacity (MW)</t>
    </r>
    <r>
      <rPr>
        <sz val="12"/>
        <rFont val="Times New Roman"/>
        <family val="1"/>
      </rPr>
      <t xml:space="preserve"> – This column is used to tabulate the claimed System RA by resource bucket.  LSE are to use this column to show system compliance. </t>
    </r>
  </si>
  <si>
    <t>System RA Capacity (MW)</t>
  </si>
  <si>
    <t>Flexible RA (MW)</t>
  </si>
  <si>
    <t>System RA (MW)</t>
  </si>
  <si>
    <r>
      <t xml:space="preserve">System RA Capacity (MW) </t>
    </r>
    <r>
      <rPr>
        <sz val="12"/>
        <rFont val="Times New Roman"/>
        <family val="1"/>
      </rPr>
      <t>– This column is used to tabulate the claimed System RA by resource bucket.  LSE are to use this column to show system compliance. For export commitments that are to be met with RA Resources, list the export commitment as a negative number and any resource used to meet that commitment as a positive number.  That way, it will debit against the RA capacity listed to ensure that resources are available to meet the export commitment in addition to the LSE's RA obligation.</t>
    </r>
  </si>
  <si>
    <t xml:space="preserve">Summary Table 7, Claimed Flexible Capacity vs. Countable Flexible Capacity  Under Category Requirements (MW) </t>
  </si>
  <si>
    <t xml:space="preserve">Summary Table 6, Claimed Flexible Capacity reported for each Category (MW) </t>
  </si>
  <si>
    <t>This table draws the flexible capacity reported in each category from the Physical resource and Demand Response worksheets. It also provides a percentage for each category of the amount of resources over the total flexible RAR.</t>
  </si>
  <si>
    <t>PWEST_1_UNIT</t>
  </si>
  <si>
    <t>SPBURN_7_SNOWMT</t>
  </si>
  <si>
    <t>VALLEY_5_PERRIS</t>
  </si>
  <si>
    <t>VALLEY_5_REDMTN</t>
  </si>
  <si>
    <t>VILLPK_2_VALLYV</t>
  </si>
  <si>
    <t>LSE Capacity Contract Identifier</t>
  </si>
  <si>
    <r>
      <t xml:space="preserve">Type of Filing - </t>
    </r>
    <r>
      <rPr>
        <sz val="12"/>
        <rFont val="Times New Roman"/>
        <family val="1"/>
      </rPr>
      <t>Whether this is an original filing, a revision, whether procurement was needed, and whether this was a Local RA filing or a System RA filing</t>
    </r>
  </si>
  <si>
    <t>LIVOAK_1_UNIT 1</t>
  </si>
  <si>
    <t>LMBEPK_2_UNITA1</t>
  </si>
  <si>
    <t>LMBEPK_2_UNITA2</t>
  </si>
  <si>
    <t>LMBEPK_2_UNITA3</t>
  </si>
  <si>
    <t>LMEC_1_PL1X3</t>
  </si>
  <si>
    <t>LODI25_2_UNIT 1</t>
  </si>
  <si>
    <t>MALAGA_1_PL1X2</t>
  </si>
  <si>
    <t>MALCHQ_7_UNIT 1</t>
  </si>
  <si>
    <t>MCCALL_1_QF</t>
  </si>
  <si>
    <t>MCSWAN_6_UNITS</t>
  </si>
  <si>
    <t>MDFKRL_2_PROJCT</t>
  </si>
  <si>
    <t>MERCFL_6_UNIT</t>
  </si>
  <si>
    <t>MESAP_1_QF</t>
  </si>
  <si>
    <t>MESAS_2_QF</t>
  </si>
  <si>
    <t>METEC_2_PL1X3</t>
  </si>
  <si>
    <t>GEYS11_7_UNIT11</t>
  </si>
  <si>
    <t>GEYS12_7_UNIT12</t>
  </si>
  <si>
    <t>GEYS13_7_UNIT13</t>
  </si>
  <si>
    <t>GEYS14_7_UNIT14</t>
  </si>
  <si>
    <t>GEYS16_7_UNIT16</t>
  </si>
  <si>
    <t>GEYS17_7_UNIT17</t>
  </si>
  <si>
    <t>Flex Category #1 (Minimum)</t>
    <phoneticPr fontId="6" type="noConversion"/>
  </si>
  <si>
    <t>CRNEVL_6_SJQN 2</t>
  </si>
  <si>
    <t>CRNEVL_6_SJQN 3</t>
  </si>
  <si>
    <t>Service Area</t>
  </si>
  <si>
    <t>shall expressly certify, under penalty of perjury, the following:</t>
  </si>
  <si>
    <t>Procedure, this resource adequacy compliance filing</t>
  </si>
  <si>
    <t>HUMBSB_1_QF</t>
  </si>
  <si>
    <t>HYTTHM_2_UNITS</t>
  </si>
  <si>
    <t>IGNACO_1_QF</t>
  </si>
  <si>
    <t>OLINDA_2_COYCRK</t>
  </si>
  <si>
    <t>GLNARM_7_UNIT 2</t>
  </si>
  <si>
    <t>GLNARM_7_UNIT 3</t>
  </si>
  <si>
    <t>GLNARM_7_UNIT 4</t>
  </si>
  <si>
    <t>GOLETA_2_QF</t>
  </si>
  <si>
    <t>GOLETA_6_ELLWOD</t>
  </si>
  <si>
    <t>GRIZLY_1_UNIT 1</t>
  </si>
  <si>
    <t xml:space="preserve">Please note - there is space in Cell G1 on the Physical Resource Worksheet I for the LSE to enter a password for future RA Filings.  </t>
  </si>
  <si>
    <t>Peak Demand [Coincident Peak Hour Demand Forecast provided by CEC] (MW) in SCE TAC Area</t>
  </si>
  <si>
    <t>Peak Demand [Coincident Peak Hour Demand Forecast provided by CEC] (MW) in SDGE TAC Area</t>
  </si>
  <si>
    <t>Peak Demand [Coincident Peak Hour Demand Forecast provided by CEC] (MW) in PG&amp;E TAC Area</t>
  </si>
  <si>
    <t>Necessary flow across Path 26</t>
  </si>
  <si>
    <t xml:space="preserve">Scheduling Resource ID </t>
  </si>
  <si>
    <t>CAISO</t>
  </si>
  <si>
    <t>Summary Table 3, Maximum Compliance Showing Cumulative Load in Each Bucket (MW)</t>
  </si>
  <si>
    <t xml:space="preserve"> </t>
  </si>
  <si>
    <t>CARBOU_7_UNIT 1</t>
  </si>
  <si>
    <t>CCRITA_7_RPPCHF</t>
  </si>
  <si>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</si>
  <si>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</si>
  <si>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t>LAROA2_2_UNITA1</t>
  </si>
  <si>
    <t>LEBECS_2_UNITS</t>
  </si>
  <si>
    <t>LECEF_1_UNITS</t>
  </si>
  <si>
    <t>LSEs are also able to use this sheet for entering export commitments.  In the case of a firm export commitment which the LSE intends to fulfill with RA resources, the LSE would enter the information into this tab as if the LSE were adding a new unit to the list, and then the LSE would be able to select the appropriate information from a drop down list in the Physical Resource worksheet.  The LSE is to enter a Scheduling Resource ID for the Export Commitment that includes counterparty to the commitment.  The LSE is also to enter the Zonal Designation of the CAISO Intertie Path over which the Export Commitment would be flowing.</t>
  </si>
  <si>
    <t>GRNVLY_7_SCLAND</t>
  </si>
  <si>
    <t>MIRLOM_6_PEAKER</t>
  </si>
  <si>
    <t>Summary Table 1: LSE Obligations</t>
  </si>
  <si>
    <t xml:space="preserve">        </t>
  </si>
  <si>
    <t>2. I have reviewed, or have caused to be reviewed, this compliance filing;</t>
  </si>
  <si>
    <t>has been verified by an officer of the corporation, who</t>
  </si>
  <si>
    <t>Name:</t>
  </si>
  <si>
    <t>Email:</t>
  </si>
  <si>
    <t>Telephone:</t>
  </si>
  <si>
    <t>SALTSP_7_UNITS</t>
  </si>
  <si>
    <t>SANTFG_7_UNITS</t>
  </si>
  <si>
    <t>GEYS18_7_UNIT18</t>
  </si>
  <si>
    <t>GEYS20_7_UNIT20</t>
  </si>
  <si>
    <t>GILROY_1_UNIT</t>
  </si>
  <si>
    <t>GILRPP_1_PL1X2</t>
  </si>
  <si>
    <t>GILRPP_1_PL3X4</t>
  </si>
  <si>
    <t>GLNARM_7_UNIT 1</t>
  </si>
  <si>
    <t>NCPA_7_GP2UN4</t>
  </si>
  <si>
    <t>NEWARK_1_QF</t>
  </si>
  <si>
    <t>NHOGAN_6_UNITS</t>
  </si>
  <si>
    <t>Path 26</t>
  </si>
  <si>
    <t>VERNON_6_GONZL1</t>
  </si>
  <si>
    <t>VERNON_6_GONZL2</t>
  </si>
  <si>
    <t>VERNON_6_MALBRG</t>
  </si>
  <si>
    <t>SAUGUS_6_QF</t>
  </si>
  <si>
    <t>SAUGUS_7_LOPEZ</t>
  </si>
  <si>
    <t>SBERDO_2_PSP3</t>
  </si>
  <si>
    <t>SBERDO_2_PSP4</t>
  </si>
  <si>
    <t>CONTRL_1_OXBOW</t>
  </si>
  <si>
    <t>CONTRL_1_POOLE</t>
  </si>
  <si>
    <t>CONTRL_1_QF</t>
  </si>
  <si>
    <t>CONTRL_1_RUSHCK</t>
  </si>
  <si>
    <t>CORONS_6_CLRWTR</t>
  </si>
  <si>
    <t>COVERD_2_QFUNTS</t>
  </si>
  <si>
    <t>COWCRK_2_UNIT</t>
  </si>
  <si>
    <t>CPSTNO_7_PRMADS</t>
  </si>
  <si>
    <t>CRESSY_1_PARKER</t>
  </si>
  <si>
    <t>CRESTA_7_PL1X2</t>
  </si>
  <si>
    <t>CRNEVL_6_CRNVA</t>
  </si>
  <si>
    <t>SPQUIN_6_SRPCQU</t>
  </si>
  <si>
    <t>SPRGAP_1_UNIT 1</t>
  </si>
  <si>
    <t>SPRGVL_2_QF</t>
  </si>
  <si>
    <t>SPRGVL_2_TULE</t>
  </si>
  <si>
    <t>SPRGVL_2_TULESC</t>
  </si>
  <si>
    <t>SUNRIS_2_PL1X3</t>
  </si>
  <si>
    <t>SUNSET_2_UNITS</t>
  </si>
  <si>
    <t>TBLMTN_6_QF</t>
  </si>
  <si>
    <t>CEDRCK_6_UNIT</t>
  </si>
  <si>
    <t>COLTON_6_AGUAM1</t>
  </si>
  <si>
    <t>COLVIL_7_PL1X2</t>
  </si>
  <si>
    <t>CONTRL_1_LUNDY</t>
  </si>
  <si>
    <t>DONNLS_7_UNIT</t>
  </si>
  <si>
    <t>DOUBLC_1_UNITS</t>
  </si>
  <si>
    <t>DREWS_6_PL1X4</t>
  </si>
  <si>
    <t>DRUM_7_PL1X2</t>
  </si>
  <si>
    <t>DRUM_7_PL3X4</t>
  </si>
  <si>
    <t>DRUM_7_UNIT 5</t>
  </si>
  <si>
    <t>DSABLA_7_UNIT</t>
  </si>
  <si>
    <t>DUANE_1_PL1X3</t>
  </si>
  <si>
    <t>DUTCH1_7_UNIT 1</t>
  </si>
  <si>
    <t>DUTCH2_7_UNIT 1</t>
  </si>
  <si>
    <t>TERMEX_2_PL1X3</t>
  </si>
  <si>
    <t>TESLA_1_QF</t>
  </si>
  <si>
    <t>TIGRCK_7_UNITS</t>
  </si>
  <si>
    <t>TOADTW_6_UNIT</t>
  </si>
  <si>
    <t>TULLCK_7_UNITS</t>
  </si>
  <si>
    <t>TXMCKT_6_UNIT</t>
  </si>
  <si>
    <t>UKIAH_7_LAKEMN</t>
  </si>
  <si>
    <t>ULTPCH_1_UNIT 1</t>
  </si>
  <si>
    <t>ULTPFR_1_UNIT 1</t>
  </si>
  <si>
    <t>ULTRCK_2_UNIT</t>
  </si>
  <si>
    <t>UNCHEM_1_UNIT</t>
  </si>
  <si>
    <t>Date and content of original Confidentiality Declaration that covers this filing:</t>
  </si>
  <si>
    <t>Filing type: _Month Ahead __Year Ahead __Revisions w/o extra procurement __Revisions w/extra procurement:   __Local  __System</t>
  </si>
  <si>
    <t>LARKSP_6_UNIT 2</t>
  </si>
  <si>
    <t>NAROW1_2_UNIT</t>
  </si>
  <si>
    <t>NAROW2_2_UNIT</t>
  </si>
  <si>
    <t>NAVYII_2_UNITS</t>
  </si>
  <si>
    <t>NCPA_7_GP1UN1</t>
  </si>
  <si>
    <t>NCPA_7_GP1UN2</t>
  </si>
  <si>
    <t>Zone - SP26/NP26</t>
  </si>
  <si>
    <t>Zonal RAR - 115% RA obligation for each Zone</t>
  </si>
  <si>
    <t>Zonal Total</t>
  </si>
  <si>
    <t>Total System RAR</t>
  </si>
  <si>
    <t>NCPA_7_GP2UN3</t>
  </si>
  <si>
    <t>FORKBU_6_UNIT</t>
  </si>
  <si>
    <t>Maximum Cumulative Contribution (MCC)
 Allowed (%)</t>
  </si>
  <si>
    <t xml:space="preserve"> Abbreviation</t>
  </si>
  <si>
    <t>Filing Month</t>
  </si>
  <si>
    <t xml:space="preserve">Worksheet I.  RESOURCES </t>
  </si>
  <si>
    <t>Energy Service Provider Registration Number (if applicable):</t>
  </si>
  <si>
    <t>Back-Up Contact Person for Questions about this Filing (Optional):</t>
  </si>
  <si>
    <t>Zip:</t>
  </si>
  <si>
    <t>CHWCHL_1_BIOMAS</t>
  </si>
  <si>
    <t>ELNIDP_6_BIOMAS</t>
  </si>
  <si>
    <t>GARNET_1_WIND</t>
  </si>
  <si>
    <t>INLDEM_5_UNIT 1</t>
  </si>
  <si>
    <t>KIRKER_7_KELCYN</t>
  </si>
  <si>
    <t>MIRLOM_7_MWDLKM</t>
  </si>
  <si>
    <t>MRGT_6_MEF2</t>
  </si>
  <si>
    <t>OXMTN_6_LNDFIL</t>
  </si>
  <si>
    <t>PADUA_6_MWDSDM</t>
  </si>
  <si>
    <t>PNCHEG_2_PL1X4</t>
  </si>
  <si>
    <t>PNCHPP_1_PL1X2</t>
  </si>
  <si>
    <t>SAUGUS_6_MWDFTH</t>
  </si>
  <si>
    <t>VILLPK_6_MWDYOR</t>
  </si>
  <si>
    <t>WHEATL_6_LNDFIL</t>
  </si>
  <si>
    <t>FRIANT_6_UNITS</t>
  </si>
  <si>
    <t>FTSWRD_7_QFUNTS</t>
  </si>
  <si>
    <t>FULTON_1_QF</t>
  </si>
  <si>
    <t>WHTWTR_1_WINDA1</t>
  </si>
  <si>
    <t>WISE_1_UNIT 1</t>
  </si>
  <si>
    <t>WISE_1_UNIT 2</t>
  </si>
  <si>
    <t>DELTA_2_PL1X4</t>
  </si>
  <si>
    <t>DEVERS_1_QF</t>
  </si>
  <si>
    <t>Scheduling Resource ID (or Resource Name if no ID)</t>
  </si>
  <si>
    <t>DINUBA_6_UNIT</t>
  </si>
  <si>
    <t>DMDVLY_1_UNITS</t>
  </si>
  <si>
    <t>PADUA_7_SDIMAS</t>
  </si>
  <si>
    <t>PALOMR_2_PL1X3</t>
  </si>
  <si>
    <t>PHOENX_1_UNIT</t>
  </si>
  <si>
    <t>PINFLT_7_UNITS</t>
  </si>
  <si>
    <t>PIT1_7_UNIT 1</t>
  </si>
  <si>
    <t>PIT1_7_UNIT 2</t>
  </si>
  <si>
    <t>PIT3_7_PL1X3</t>
  </si>
  <si>
    <t>PIT4_7_PL1X2</t>
  </si>
  <si>
    <t>PIT5_7_PL1X2</t>
  </si>
  <si>
    <t>DVLCYN_1_UNITS</t>
  </si>
  <si>
    <t>ELCAJN_6_UNITA1</t>
  </si>
  <si>
    <t>ELDORO_7_UNIT 1</t>
  </si>
  <si>
    <t>ELDORO_7_UNIT 2</t>
  </si>
  <si>
    <t>ELECTR_7_PL1X3</t>
  </si>
  <si>
    <t>ELKCRK_6_STONYG</t>
  </si>
  <si>
    <t>ELKHIL_2_PL1X3</t>
  </si>
  <si>
    <t>ELLIS_2_QF</t>
  </si>
  <si>
    <t>ESCNDO_6_PL1X2</t>
  </si>
  <si>
    <t>ESCNDO_6_UNITB1</t>
  </si>
  <si>
    <t>ETIWND_2_FONTNA</t>
  </si>
  <si>
    <t>ETIWND_6_GRPLND</t>
  </si>
  <si>
    <t>ETIWND_6_MWDETI</t>
  </si>
  <si>
    <t>EXCHEC_7_UNIT 1</t>
  </si>
  <si>
    <t>FLOWD2_2_FPLWND</t>
  </si>
  <si>
    <t>FMEADO_6_HELLHL</t>
  </si>
  <si>
    <t>FMEADO_7_UNIT</t>
  </si>
  <si>
    <t>FORBST_7_UNIT 1</t>
  </si>
  <si>
    <t>These instructions for the RA Reporting Template consist of the following:</t>
  </si>
  <si>
    <t>Password for future RA Filings:</t>
  </si>
  <si>
    <t>Local Area</t>
  </si>
  <si>
    <t>Local RA obligation</t>
  </si>
  <si>
    <t>NP26 Condition 2 RMR</t>
  </si>
  <si>
    <t>Countable Cumulative 
Resource Adequacy 
Capacity (MW)
(L) = Minimum of 
(J) or (K)</t>
  </si>
  <si>
    <t>unrestricted</t>
  </si>
  <si>
    <r>
      <t xml:space="preserve">Type of Capacity
</t>
    </r>
    <r>
      <rPr>
        <b/>
        <sz val="9"/>
        <rFont val="Arial"/>
        <family val="2"/>
      </rPr>
      <t>(Double-Click on Yellow-Highlighted Cells below to go to Each Supporting Worksheet Tab)</t>
    </r>
  </si>
  <si>
    <r>
      <t>A.</t>
    </r>
    <r>
      <rPr>
        <b/>
        <i/>
        <sz val="7"/>
        <rFont val="Times New Roman"/>
        <family val="1"/>
      </rPr>
      <t xml:space="preserve">   </t>
    </r>
    <r>
      <rPr>
        <b/>
        <i/>
        <sz val="14"/>
        <rFont val="Arial"/>
        <family val="2"/>
      </rPr>
      <t>Overview</t>
    </r>
  </si>
  <si>
    <r>
      <t>B.</t>
    </r>
    <r>
      <rPr>
        <b/>
        <i/>
        <sz val="7"/>
        <rFont val="Times New Roman"/>
        <family val="1"/>
      </rPr>
      <t xml:space="preserve">   </t>
    </r>
    <r>
      <rPr>
        <b/>
        <i/>
        <sz val="14"/>
        <rFont val="Arial"/>
        <family val="2"/>
      </rPr>
      <t>Instructions for the Certification Sheet</t>
    </r>
  </si>
  <si>
    <t>Summary Table 1, LSE Obligations</t>
  </si>
  <si>
    <t>Summary Table 2, Total Claimed Resource Adequacy Capacity by Type of Capacity (MW)</t>
  </si>
  <si>
    <t>Month of Filing:</t>
  </si>
  <si>
    <t>BRDSLD_2_HIWIND</t>
  </si>
  <si>
    <t>BRDSLD_2_SHILO1</t>
  </si>
  <si>
    <t>BUCKCK_7_OAKFLT</t>
  </si>
  <si>
    <t>BUCKCK_7_PL1X2</t>
  </si>
  <si>
    <t>BUCKWD_7_WINTCV</t>
  </si>
  <si>
    <t>NWCSTL_7_UNIT 1</t>
  </si>
  <si>
    <t>OAK C_7_UNIT 1</t>
  </si>
  <si>
    <t>OAK C_7_UNIT 2</t>
  </si>
  <si>
    <t>OAK C_7_UNIT 3</t>
  </si>
  <si>
    <t>OILFLD_7_QFUNTS</t>
  </si>
  <si>
    <t>OLINDA_2_QF</t>
  </si>
  <si>
    <t>OLINDA_7_LNDFIL</t>
  </si>
  <si>
    <t>OLSEN_2_UNIT</t>
  </si>
  <si>
    <t>ORMOND_7_UNIT 1</t>
  </si>
  <si>
    <t>ORMOND_7_UNIT 2</t>
  </si>
  <si>
    <t>OROVIL_6_UNIT</t>
  </si>
  <si>
    <t>OTAY_6_PL1X2</t>
  </si>
  <si>
    <t>OTAY_6_UNITB1</t>
  </si>
  <si>
    <t>OXBOW_6_DRUM</t>
  </si>
  <si>
    <t>PACLUM_6_UNIT</t>
  </si>
  <si>
    <t>PADUA_2_ONTARO</t>
  </si>
  <si>
    <t>PADUA_6_QF</t>
  </si>
  <si>
    <t xml:space="preserve">Worksheet A. CERTIFICATION FORM </t>
  </si>
  <si>
    <t>Certified By Authorized LSE Representative (Name):</t>
  </si>
  <si>
    <t>Contract Identifier</t>
  </si>
  <si>
    <t>Signature (sign the hard copy of filing):</t>
  </si>
  <si>
    <t>Address:</t>
  </si>
  <si>
    <t>Address 2:</t>
  </si>
  <si>
    <t>Sum of Resource Category 1</t>
  </si>
  <si>
    <t>Sum of Resource Category 2</t>
  </si>
  <si>
    <t>Sum of Resource Category 3</t>
  </si>
  <si>
    <t>Sum of Resource Category 4</t>
  </si>
  <si>
    <t>(A)</t>
  </si>
  <si>
    <t>(B)</t>
  </si>
  <si>
    <t xml:space="preserve">(C) </t>
  </si>
  <si>
    <t>(E)</t>
  </si>
  <si>
    <t>(F)</t>
  </si>
  <si>
    <t>Categories</t>
  </si>
  <si>
    <t>Summary Table 2
Total Claimed Resource Adequacy Capacity by Type of Capacity (MW)</t>
  </si>
  <si>
    <t>(H)</t>
  </si>
  <si>
    <t>(I)</t>
  </si>
  <si>
    <t>(J)</t>
  </si>
  <si>
    <t>(K)</t>
  </si>
  <si>
    <t>(L)</t>
  </si>
  <si>
    <t>(M)</t>
  </si>
  <si>
    <t>PIT5_7_PL3X4</t>
  </si>
  <si>
    <t>PIT5_7_QFUNTS</t>
  </si>
  <si>
    <t>PIT6_7_UNIT 1</t>
  </si>
  <si>
    <t>PIT6_7_UNIT 2</t>
  </si>
  <si>
    <t>PIT7_7_UNIT 1</t>
  </si>
  <si>
    <t>PLACVL_1_CHILIB</t>
  </si>
  <si>
    <t>PLACVL_1_RCKCRE</t>
  </si>
  <si>
    <t>PNOCHE_1_PL1X2</t>
  </si>
  <si>
    <t>PNOCHE_1_UNITA1</t>
  </si>
  <si>
    <t>POEPH_7_UNIT 1</t>
  </si>
  <si>
    <t>POEPH_7_UNIT 2</t>
  </si>
  <si>
    <t>POTTER_6_UNITS</t>
  </si>
  <si>
    <t>POTTER_7_VECINO</t>
  </si>
  <si>
    <t>PSWEET_7_QFUNTS</t>
  </si>
  <si>
    <t>CENTER_6_PEAKER</t>
  </si>
  <si>
    <t>CENTRY_6_PL1X4</t>
  </si>
  <si>
    <t>SDG&amp;E Service Area</t>
  </si>
  <si>
    <t>TOTAL DEMAND RESPONSE RESOURCES</t>
  </si>
  <si>
    <t>Capacity Effective Start Date (mm/dd/yyyy)</t>
  </si>
  <si>
    <t>Capacity Effective End Date (mm/dd/yyyy)</t>
  </si>
  <si>
    <t>RA Capacity (MW)</t>
  </si>
  <si>
    <t>WOLFSK_1_UNITA1</t>
  </si>
  <si>
    <t>WRGHTP_7_AMENGY</t>
  </si>
  <si>
    <t>WSENGY_1_UNIT 1</t>
  </si>
  <si>
    <t>YUBACT_1_SUNSWT</t>
  </si>
  <si>
    <t>YUBACT_6_UNITA1</t>
  </si>
  <si>
    <t>ZOND_6_UNIT</t>
  </si>
  <si>
    <t>SCE</t>
  </si>
  <si>
    <t>CONFIDENTIAL</t>
  </si>
  <si>
    <t>Element</t>
  </si>
  <si>
    <t>Submitted LSE Forecast (Metered Load + T&amp;D Losses + UFE)</t>
  </si>
  <si>
    <t>Total</t>
  </si>
  <si>
    <t>Pro rata adjustment to match CEC forecast within 1%</t>
  </si>
  <si>
    <t>Coincidence Adjustment</t>
  </si>
  <si>
    <t>SCE Service Area</t>
  </si>
  <si>
    <t>TOTAL</t>
  </si>
  <si>
    <t>PG&amp;E Service Area</t>
  </si>
  <si>
    <t>INDIGO_1_UNIT 1</t>
  </si>
  <si>
    <t>INDIGO_1_UNIT 2</t>
  </si>
  <si>
    <t>INDIGO_1_UNIT 3</t>
  </si>
  <si>
    <t>INSKIP_2_UNIT</t>
  </si>
  <si>
    <r>
      <t>Date</t>
    </r>
    <r>
      <rPr>
        <sz val="12"/>
        <rFont val="Times New Roman"/>
        <family val="1"/>
      </rPr>
      <t xml:space="preserve"> – The date the form is completed.</t>
    </r>
  </si>
  <si>
    <t>GYS5X6_7_UNITS</t>
  </si>
  <si>
    <t>GYS7X8_7_UNITS</t>
  </si>
  <si>
    <t>GYSRVL_7_WSPRNG</t>
  </si>
  <si>
    <t>CSCGNR_1_UNIT 2</t>
  </si>
  <si>
    <t>CSTRVL_7_PL1X2</t>
  </si>
  <si>
    <t>Resource Types</t>
  </si>
  <si>
    <t>Instructions for System RA Reporting Template</t>
  </si>
  <si>
    <t>CHICPK_7_UNIT 1</t>
  </si>
  <si>
    <t>CHILLS_7_UNITA1</t>
  </si>
  <si>
    <t>CHINO_2_QF</t>
  </si>
  <si>
    <t>CHINO_7_MILIKN</t>
  </si>
  <si>
    <t>CHWCHL_1_UNIT</t>
  </si>
  <si>
    <t>CLOVER_2_UNIT</t>
  </si>
  <si>
    <t>CLRKRD_6_LIMESD</t>
  </si>
  <si>
    <t>CNTRVL_6_UNIT</t>
  </si>
  <si>
    <t>COLEMN_2_UNIT</t>
  </si>
  <si>
    <t>COLGAT_7_UNIT 1</t>
  </si>
  <si>
    <t>COLGAT_7_UNIT 2</t>
  </si>
  <si>
    <t>Projected Commercial Operation Date (mm/dd/yyyy)</t>
  </si>
  <si>
    <t>USWPJR_2_UNITS</t>
  </si>
  <si>
    <t>VACADX_1_UNITA1</t>
  </si>
  <si>
    <t>HINSON_6_LBECH1</t>
  </si>
  <si>
    <t>HINSON_6_LBECH2</t>
  </si>
  <si>
    <t>HINSON_6_LBECH3</t>
  </si>
  <si>
    <t>HINSON_6_LBECH4</t>
  </si>
  <si>
    <t>HINSON_6_SERRGN</t>
  </si>
  <si>
    <t>HMLTBR_6_UNITS</t>
  </si>
  <si>
    <t>HNTGBH_7_UNIT 2</t>
  </si>
  <si>
    <r>
      <t>C.</t>
    </r>
    <r>
      <rPr>
        <b/>
        <i/>
        <sz val="7"/>
        <rFont val="Times New Roman"/>
        <family val="1"/>
      </rPr>
      <t xml:space="preserve">   </t>
    </r>
    <r>
      <rPr>
        <b/>
        <i/>
        <sz val="14"/>
        <rFont val="Arial"/>
        <family val="2"/>
      </rPr>
      <t>LSE Allocations and ID and Local Area Sheet</t>
    </r>
  </si>
  <si>
    <r>
      <t>D.</t>
    </r>
    <r>
      <rPr>
        <b/>
        <i/>
        <sz val="7"/>
        <rFont val="Times New Roman"/>
        <family val="1"/>
      </rPr>
      <t xml:space="preserve">   </t>
    </r>
    <r>
      <rPr>
        <b/>
        <i/>
        <sz val="14"/>
        <rFont val="Arial"/>
        <family val="2"/>
      </rPr>
      <t>Summary Tabs - Year Ahead and Month Ahead</t>
    </r>
  </si>
  <si>
    <t>90% Zonal RAR for Year Ahead RA (MW):</t>
  </si>
  <si>
    <t>Total 115% RA obligation:</t>
  </si>
  <si>
    <t>Total 115% RAR</t>
  </si>
  <si>
    <t>DEERCR_6_UNIT 1</t>
  </si>
  <si>
    <t>RVRVEW_1_UNITA1</t>
  </si>
  <si>
    <t>PIT7_7_UNIT 2</t>
  </si>
  <si>
    <t>RVSIDE_6_RERCU1</t>
  </si>
  <si>
    <t>RVSIDE_6_RERCU2</t>
  </si>
  <si>
    <t>RVSIDE_6_SPRING</t>
  </si>
  <si>
    <t>SCE-TAC</t>
  </si>
  <si>
    <t>SDGE-TAC</t>
  </si>
  <si>
    <t>PGE-TAC</t>
  </si>
  <si>
    <t>Zonal Total-Allocations</t>
  </si>
  <si>
    <t>Total Year Ahead System RAR</t>
  </si>
  <si>
    <t>Total Year Ahead System RAR:</t>
  </si>
  <si>
    <t>Zonal Location</t>
  </si>
  <si>
    <t>NP26</t>
  </si>
  <si>
    <t>SP26</t>
  </si>
  <si>
    <t>Zone</t>
  </si>
  <si>
    <t>Path 26 Import Allocation</t>
  </si>
  <si>
    <t>WISHON_6_UNITS</t>
  </si>
  <si>
    <t>WNDMAS_2_UNIT 1</t>
  </si>
  <si>
    <t>Email address to receive approval or rejection letter:</t>
  </si>
  <si>
    <t>Please check the boxes below as appropriate</t>
  </si>
  <si>
    <r>
      <t xml:space="preserve">RA Compliance Period Covered by this Filing - </t>
    </r>
    <r>
      <rPr>
        <sz val="12"/>
        <rFont val="Times New Roman"/>
        <family val="1"/>
      </rPr>
      <t>Please select from the drop down list. This selection will cause the correct information to be drawn from the other pages of the template.</t>
    </r>
  </si>
  <si>
    <r>
      <t>Title</t>
    </r>
    <r>
      <rPr>
        <sz val="12"/>
        <rFont val="Times New Roman"/>
        <family val="1"/>
      </rPr>
      <t xml:space="preserve"> – Title of the officer of the company that is authorized to sign this form</t>
    </r>
  </si>
  <si>
    <t>VESTAL_6_QF</t>
  </si>
  <si>
    <t>VINCNT_2_QF</t>
  </si>
  <si>
    <t>VINCNT_2_WESTWD</t>
  </si>
  <si>
    <t>VISTA_6_QF</t>
  </si>
  <si>
    <t>VOLTA_2_UNIT 1</t>
  </si>
  <si>
    <t>VOLTA_2_UNIT 2</t>
  </si>
  <si>
    <t>VOLTA_7_QFUNTS</t>
  </si>
  <si>
    <t>WADHAM_6_UNIT</t>
  </si>
  <si>
    <t>HAASPH_7_PL1X2</t>
  </si>
  <si>
    <t>HALSEY_6_UNIT</t>
  </si>
  <si>
    <t>HATCR1_7_UNIT</t>
  </si>
  <si>
    <t>HATCR2_7_UNIT</t>
  </si>
  <si>
    <t>HAYPRS_6_QFUNTS</t>
  </si>
  <si>
    <t>HELMPG_7_UNIT 1</t>
  </si>
  <si>
    <t>HELMPG_7_UNIT 2</t>
  </si>
  <si>
    <t>HELMPG_7_UNIT 3</t>
  </si>
  <si>
    <t>HENRTA_6_UNITA1</t>
  </si>
  <si>
    <t>HENRTA_6_UNITA2</t>
  </si>
  <si>
    <t>HIDSRT_2_UNITS</t>
  </si>
  <si>
    <t>HIGGNS_7_QFUNTS</t>
  </si>
  <si>
    <t>For directions to columns not listed here, please consult the General Instructions above.</t>
  </si>
  <si>
    <t>CENTER_2_RHONDO</t>
  </si>
  <si>
    <t>Certification of Information:</t>
  </si>
  <si>
    <t>Name of Load Serving Entity (LSE):</t>
  </si>
  <si>
    <t>1. I have responsibility for the activities reflected in this filing;</t>
  </si>
  <si>
    <t>City:</t>
  </si>
  <si>
    <t>State:</t>
  </si>
  <si>
    <t>Commission Ruling or Decision that requires this filing:     06-06-064</t>
  </si>
  <si>
    <t>DAVIS_7_MNMETH</t>
  </si>
  <si>
    <t>DEADCK_1_UNIT</t>
  </si>
  <si>
    <t>STANIS_7_UNIT 1</t>
  </si>
  <si>
    <t>BARRE_6_PEAKER</t>
  </si>
  <si>
    <t>BDGRCK_1_UNITS</t>
  </si>
  <si>
    <t>BEARDS_7_UNIT 1</t>
  </si>
  <si>
    <t>BEARMT_1_UNIT</t>
  </si>
  <si>
    <t>BELDEN_7_UNIT 1</t>
  </si>
  <si>
    <t>BIOMAS_1_UNIT 1</t>
  </si>
  <si>
    <t>BISHOP_1_ALAMO</t>
  </si>
  <si>
    <t>Zonal RAR - Year Ahead Zonal RA Obligation</t>
  </si>
  <si>
    <t>90% of Total RA obligation</t>
  </si>
  <si>
    <t>Worksheet B. Month Ahead RA SUMMARY</t>
  </si>
  <si>
    <t>Worksheet A. YEAR AHEAD RA SUMMARY</t>
  </si>
  <si>
    <r>
      <t>Projected Commercial Operation  Date</t>
    </r>
    <r>
      <rPr>
        <sz val="12"/>
        <rFont val="Times New Roman"/>
        <family val="1"/>
      </rPr>
      <t xml:space="preserve"> - The date that a Generating Unit at a Generating Facility has completed construction, interconnected to the applicable distribution or transmission system, completed all start-up, commissioning and performance testing, received final approvals from the applicable distribution or transmission provider, and commenced scheduling or bidding for the sale of electricity in the forward market.  The establishment of contracts and agreements between an LSE and an energy supplier or developer will have no bearing or affect on the determination of Commercial Operation.</t>
    </r>
  </si>
  <si>
    <t>Date of Filing</t>
  </si>
  <si>
    <t xml:space="preserve">Contact Person for Questions about this Filing </t>
  </si>
  <si>
    <t>Email</t>
  </si>
  <si>
    <t>BNNIEN_7_ALTAPH</t>
  </si>
  <si>
    <t>BOGUE_1_UNITA1</t>
  </si>
  <si>
    <t>BORDER_6_UNITA1</t>
  </si>
  <si>
    <t>Excess (or Deficiency) of Resources over RAR in Local Area</t>
  </si>
  <si>
    <t>KELYRG_6_UNIT</t>
  </si>
  <si>
    <t>KERKH1_7_UNIT 1</t>
  </si>
  <si>
    <t>KERKH1_7_UNIT 3</t>
  </si>
  <si>
    <t>KERKH2_7_UNIT 1</t>
  </si>
  <si>
    <t>KERRGN_1_UNIT 1</t>
  </si>
  <si>
    <t>KILARC_2_UNIT 1</t>
  </si>
  <si>
    <t>KINGCO_1_KINGBR</t>
  </si>
  <si>
    <t>KINGRV_7_UNIT 1</t>
  </si>
  <si>
    <t>KNGCTY_6_UNITA1</t>
  </si>
  <si>
    <t>KRAMER_2_SEGS89</t>
  </si>
  <si>
    <t>WALNUT_6_HILLGEN</t>
  </si>
  <si>
    <t>WALNUT_7_WCOVST</t>
  </si>
  <si>
    <t>WARNE_2_UNIT</t>
  </si>
  <si>
    <t>WDLEAF_7_UNIT 1</t>
  </si>
  <si>
    <t>WESTPT_2_UNIT</t>
  </si>
  <si>
    <t>GWFPWR_1_UNITS</t>
  </si>
  <si>
    <t>3. Based on my knowledge, information, or belief, this filing does not contain any untrue statement of a material fact or omit to state a material fact necessary to make the statements made;</t>
  </si>
  <si>
    <r>
      <t xml:space="preserve">North and South - </t>
    </r>
    <r>
      <rPr>
        <sz val="12"/>
        <rFont val="Times New Roman"/>
        <family val="1"/>
      </rPr>
      <t xml:space="preserve">This column totals the resources reported into zones, in NP26 and SP26, so that the summary page can total across the sheets of the worksheet.  Please do not enter information into this column, or disturb the formulas at all.  </t>
    </r>
  </si>
  <si>
    <t>Big Creek-Ventura</t>
  </si>
  <si>
    <t>CAISO System</t>
  </si>
  <si>
    <t>BIGCRK_2_EXESWD</t>
  </si>
  <si>
    <t>BRDSLD_2_SHILO2</t>
  </si>
  <si>
    <t>Bay Area</t>
  </si>
  <si>
    <t>ALMEGT_1_UNIT 2</t>
  </si>
  <si>
    <t>ANAHM_7_CT</t>
  </si>
  <si>
    <t>ANTLPE_2_QF</t>
  </si>
  <si>
    <t>BURNYF_2_UNIT 1</t>
  </si>
  <si>
    <t>BUTTVL_7_UNIT 1</t>
  </si>
  <si>
    <t>CABZON_1_WINDA1</t>
  </si>
  <si>
    <t>CALGEN_1_UNITS</t>
  </si>
  <si>
    <t>CALPIN_1_AGNEW</t>
  </si>
  <si>
    <t>CARBOU_7_PL2X3</t>
  </si>
  <si>
    <t>CARBOU_7_PL4X5</t>
  </si>
  <si>
    <t>STNRES_1_UNIT</t>
  </si>
  <si>
    <r>
      <t>Program Operator –</t>
    </r>
    <r>
      <rPr>
        <sz val="12"/>
        <rFont val="Times New Roman"/>
        <family val="1"/>
      </rPr>
      <t xml:space="preserve"> The entity that will physically dispatch the program.</t>
    </r>
  </si>
  <si>
    <t>BISHOP_1_UNITS</t>
  </si>
  <si>
    <t>BLACK_7_UNIT 1</t>
  </si>
  <si>
    <t>BLACK_7_UNIT 2</t>
  </si>
  <si>
    <t>BLCKBT_2_STONEY</t>
  </si>
  <si>
    <t>SP26 CAM Capacity</t>
  </si>
  <si>
    <t>NP26 CAM Capacity</t>
  </si>
  <si>
    <t>SNCLRA_6_QF</t>
  </si>
  <si>
    <t>SNDBAR_7_UNIT 1</t>
  </si>
  <si>
    <t>SNMALF_6_UNITS</t>
  </si>
  <si>
    <t>SOUTH_2_UNIT</t>
  </si>
  <si>
    <t>SPAULD_6_UNIT 3</t>
  </si>
  <si>
    <t>SPAULD_6_UNIT12</t>
  </si>
  <si>
    <t>SPBURN_2_UNIT 1</t>
  </si>
  <si>
    <t>SPI LI_2_UNIT 1</t>
  </si>
  <si>
    <t>SPICER_1_UNITS</t>
  </si>
  <si>
    <t>TIFFNY_1_DILLON</t>
  </si>
  <si>
    <t>RA Compliance Period covered by this Filing:</t>
  </si>
  <si>
    <t>MIRLOM_2_TEMESC</t>
  </si>
  <si>
    <t>MOJAVE_1_SIPHON</t>
  </si>
  <si>
    <t>GARNET_1_UNITS</t>
  </si>
  <si>
    <r>
      <t xml:space="preserve">Total Monthly Authorized Hours of Operation- </t>
    </r>
    <r>
      <rPr>
        <sz val="12"/>
        <rFont val="Times New Roman"/>
        <family val="1"/>
      </rPr>
      <t>Report the program's monthly authorized hours of operation.</t>
    </r>
  </si>
  <si>
    <t>Do not delete or enter anything into the cells below</t>
  </si>
  <si>
    <r>
      <t xml:space="preserve">Authorized Operation Start Date – </t>
    </r>
    <r>
      <rPr>
        <sz val="12"/>
        <rFont val="Times New Roman"/>
        <family val="1"/>
      </rPr>
      <t>Identify the date within a calendar year that the program is allowed to commence operations.</t>
    </r>
  </si>
  <si>
    <r>
      <t xml:space="preserve">Authorized Operation End Date – </t>
    </r>
    <r>
      <rPr>
        <sz val="12"/>
        <rFont val="Times New Roman"/>
        <family val="1"/>
      </rPr>
      <t>Identify the date within a calendar year that the program is obligated to shut down for the year.</t>
    </r>
  </si>
  <si>
    <t>Category #2 Bucket:  160 hours</t>
  </si>
  <si>
    <t>Category #3  Bucket:  384 hours</t>
  </si>
  <si>
    <t>Category #4  Bucket:  Unrestricted</t>
  </si>
  <si>
    <t>Title:</t>
  </si>
  <si>
    <t>Date:</t>
  </si>
  <si>
    <t>Resource Adequacy Capacity (MW)</t>
  </si>
  <si>
    <t>Program Name</t>
  </si>
  <si>
    <t>Program Operator</t>
  </si>
  <si>
    <t>Authorized Operation Start Date (mm/dd/yyyy)</t>
  </si>
  <si>
    <t>Authorized Operation End Date (mm/dd/yyyy)</t>
  </si>
  <si>
    <t xml:space="preserve">Total Resource Adequacy Capacity </t>
  </si>
  <si>
    <t>Scheduling Coordinator:</t>
  </si>
  <si>
    <t>Subtotal</t>
  </si>
  <si>
    <t>Consistent with Rules 1 and 2.4 of the CPUC's Rules of Practice and</t>
  </si>
  <si>
    <t>KRNCNY_6_UNIT</t>
  </si>
  <si>
    <t>LAGBEL_6_QF</t>
  </si>
  <si>
    <t>LAPLMA_2_UNIT 1</t>
  </si>
  <si>
    <t>LAPLMA_2_UNIT 2</t>
  </si>
  <si>
    <t>LAPLMA_2_UNIT 3</t>
  </si>
  <si>
    <t>LAPLMA_2_UNIT 4</t>
  </si>
  <si>
    <t>LARKSP_6_UNIT 1</t>
  </si>
  <si>
    <t>ADLIN_1_UNITS</t>
  </si>
  <si>
    <t>North</t>
  </si>
  <si>
    <t>AGRICO_6_PL3N5</t>
  </si>
  <si>
    <t>AGRICO_7_UNIT</t>
  </si>
  <si>
    <t>South</t>
  </si>
  <si>
    <t>LA Basin</t>
  </si>
  <si>
    <t>ALAMIT_7_UNIT 3</t>
  </si>
  <si>
    <t>ALAMIT_7_UNIT 4</t>
  </si>
  <si>
    <t>ALAMIT_7_UNIT 5</t>
  </si>
  <si>
    <t>ALAMO_6_UNIT</t>
  </si>
  <si>
    <t>ALMEGT_1_UNIT 1</t>
  </si>
  <si>
    <t>MONLTH_6_BOREL</t>
  </si>
  <si>
    <t>MONTPH_7_UNITS</t>
  </si>
  <si>
    <t>MOORPK_6_QF</t>
  </si>
  <si>
    <t>MOSSLD_1_QF</t>
  </si>
  <si>
    <t>MOSSLD_2_PSP1</t>
  </si>
  <si>
    <t>STIGCT_2_LODI</t>
  </si>
  <si>
    <t>SBERDO_2_SNTANA</t>
  </si>
  <si>
    <t>SBERDO_6_MILLCK</t>
  </si>
  <si>
    <t>SLUISP_2_UNITS</t>
  </si>
  <si>
    <t>SLYCRK_1_UNIT 1</t>
  </si>
  <si>
    <t>SMPRIP_1_SMPSON</t>
  </si>
  <si>
    <t>SMUDGO_7_UNIT 1</t>
  </si>
  <si>
    <t>MRGT_6_MMAREF</t>
  </si>
  <si>
    <t>MSHGTS_6_MMARLF</t>
  </si>
  <si>
    <t>MSSION_2_QF</t>
  </si>
  <si>
    <r>
      <t>Minimum Hours in Month</t>
    </r>
    <r>
      <rPr>
        <sz val="12"/>
        <rFont val="Times New Roman"/>
        <family val="1"/>
      </rPr>
      <t xml:space="preserve"> - The minimum number of hours in the RA filing month that the RA resource or "pairing" is contractually or physically available during peak load hours and capable of operating at its Qualifying Capacity to meet the LSE’s RAR obligation.  For contracts with unrestricted availability, please do not enter '720' or '744'.  Please enter "unrestricted".</t>
    </r>
  </si>
  <si>
    <r>
      <t>E.</t>
    </r>
    <r>
      <rPr>
        <b/>
        <i/>
        <sz val="7"/>
        <rFont val="Times New Roman"/>
        <family val="1"/>
      </rPr>
      <t xml:space="preserve">   </t>
    </r>
    <r>
      <rPr>
        <b/>
        <i/>
        <sz val="14"/>
        <rFont val="Arial"/>
        <family val="2"/>
      </rPr>
      <t>Instructions for the Resource Reporting Worksheets</t>
    </r>
  </si>
  <si>
    <t>LSE Allocations Tab</t>
  </si>
  <si>
    <t>ID and Local Area Tab</t>
  </si>
  <si>
    <t>MIRLOM_2_CORONA</t>
  </si>
  <si>
    <t>RECTOR_2_KAWH 1</t>
  </si>
  <si>
    <t>RECTOR_2_QF</t>
  </si>
  <si>
    <t>RECTOR_7_TULARE</t>
  </si>
  <si>
    <t>REDBLF_6_UNIT</t>
  </si>
  <si>
    <t>REDOND_7_UNIT 5</t>
  </si>
  <si>
    <t>REDOND_7_UNIT 6</t>
  </si>
  <si>
    <t>REDOND_7_UNIT 8</t>
  </si>
  <si>
    <t>ROLLIN_6_UNIT</t>
  </si>
  <si>
    <t>CRSTWD_6_KUMYAY</t>
  </si>
  <si>
    <t>CSCCOG_1_UNIT 1</t>
  </si>
  <si>
    <t>CSCGNR_1_UNIT 1</t>
  </si>
  <si>
    <t>EASTWD_7_UNIT</t>
  </si>
  <si>
    <t>GATWAY_2_PL1X3</t>
  </si>
  <si>
    <t>GEYS17_2_BOTRCK</t>
  </si>
  <si>
    <t>GOLETA_6_TAJIGS</t>
  </si>
  <si>
    <t>LACIEN_2_VENICE</t>
  </si>
  <si>
    <t>The Certification Sheet is to be completed and signed by an appropriate officer of the company.</t>
  </si>
  <si>
    <t>Resource Buckets: Minimum Monthly Hours of Operation Qualifying for that Bucket</t>
  </si>
  <si>
    <t>General Instructions for Columns that Appear in Multiple Worksheets:</t>
  </si>
  <si>
    <t>LAWRNC_7_SUNYVL</t>
  </si>
  <si>
    <t>OMAR_2_UNIT 1</t>
  </si>
  <si>
    <t>OMAR_2_UNIT 2</t>
  </si>
  <si>
    <t>OMAR_2_UNIT 3</t>
  </si>
  <si>
    <t>OMAR_2_UNIT 4</t>
  </si>
  <si>
    <t>OTMESA_2_PL1X3</t>
  </si>
  <si>
    <t>PLSNTG_7_LNCLND</t>
  </si>
  <si>
    <t>SPIFBD_1_PL1X2</t>
  </si>
  <si>
    <t>USWNDR_2_SMUD</t>
  </si>
  <si>
    <t>Month</t>
  </si>
  <si>
    <t>MOSSLD_2_PSP2</t>
  </si>
  <si>
    <t>PGE</t>
  </si>
  <si>
    <t>Table 5- Incremental Local Area LCR Allocations (MW)</t>
  </si>
  <si>
    <t>Local Area - incremental - Please consult instructions</t>
  </si>
  <si>
    <t>Final Load Forecast for RA Compliance</t>
  </si>
  <si>
    <t>BUCKBL_2_PL1X3</t>
  </si>
  <si>
    <t>OGROVE_6_PL1X2</t>
  </si>
  <si>
    <t>VACADX_1_SOLAR</t>
  </si>
  <si>
    <t>MTNPOS_1_UNIT</t>
  </si>
  <si>
    <t>MTWIND_1_UNIT 1</t>
  </si>
  <si>
    <t>MTWIND_1_UNIT 2</t>
  </si>
  <si>
    <t>MTWIND_1_UNIT 3</t>
  </si>
  <si>
    <t>BALCHS_7_UNIT 1</t>
  </si>
  <si>
    <t>BALCHS_7_UNIT 2</t>
  </si>
  <si>
    <t>BALCHS_7_UNIT 3</t>
  </si>
  <si>
    <t>BARRE_2_QF</t>
  </si>
  <si>
    <t>RCKCRK_7_UNIT 1</t>
  </si>
  <si>
    <t>RCKCRK_7_UNIT 2</t>
  </si>
  <si>
    <t>RECTOR_2_KAWEAH</t>
  </si>
  <si>
    <t>Sum of Resource Category DR</t>
  </si>
  <si>
    <t>II_Construction</t>
  </si>
  <si>
    <t xml:space="preserve"> #1 Bucket</t>
  </si>
  <si>
    <t>#1,2  Buckets</t>
  </si>
  <si>
    <t xml:space="preserve"> #1,2,3  Buckets</t>
  </si>
  <si>
    <t>#1,2,3,4  Buckets, Category DR</t>
  </si>
  <si>
    <t>Coincident Peak Demand</t>
  </si>
  <si>
    <t xml:space="preserve">CEC Coincident Peak Estimate for Comparison </t>
  </si>
  <si>
    <t>APLHIL_1_SLABCK</t>
  </si>
  <si>
    <t>AVENAL_6_AVPARK</t>
  </si>
  <si>
    <t>AVENAL_6_SANDDG</t>
  </si>
  <si>
    <t>AVENAL_6_SUNCTY</t>
  </si>
  <si>
    <t>BLAST_1_WIND</t>
  </si>
  <si>
    <t>BRDSLD_2_MTZUM2</t>
  </si>
  <si>
    <t>BRDSLD_2_SHLO3A</t>
  </si>
  <si>
    <t>BRODIE_2_WIND</t>
  </si>
  <si>
    <t>BUCKWD_1_QF</t>
  </si>
  <si>
    <t>CAMCHE_1_PL1X3</t>
  </si>
  <si>
    <t>CAMPFW_7_FARWST</t>
  </si>
  <si>
    <t>COPMTN_2_CM10</t>
  </si>
  <si>
    <t>GARNET_1_WINDS</t>
  </si>
  <si>
    <t>GRSCRK_6_BGCKWW</t>
  </si>
  <si>
    <t>HIGGNS_1_COMBIE</t>
  </si>
  <si>
    <t>HILAND_7_YOLOWD</t>
  </si>
  <si>
    <t>LAKHDG_6_UNIT 1</t>
  </si>
  <si>
    <t>LAKHDG_6_UNIT 2</t>
  </si>
  <si>
    <t>MRCHNT_2_PL1X3</t>
  </si>
  <si>
    <t>OLINDA_2_LNDFL2</t>
  </si>
  <si>
    <t>Local RA (MW)</t>
  </si>
  <si>
    <t>RICHMN_7_BAYENV</t>
  </si>
  <si>
    <t>RIOBRV_6_UNIT 1</t>
  </si>
  <si>
    <t>For directions to columns not listed here, please consult the General Instructions above.  Directions for listing export commitments on this page are provided as well.  The Phys Res page and the Import page have been combined.</t>
  </si>
  <si>
    <t>III. Resources Under Construction</t>
  </si>
  <si>
    <t>I.    Physical Resources and Import Resources</t>
  </si>
  <si>
    <t>SCID or Counterparty if not available</t>
  </si>
  <si>
    <t>DR. Dispatchable Demand Response Resources not part of the DR Allocation</t>
  </si>
  <si>
    <t>I. Physical Resources in ISO Control Area and Import RA resources from outside ISO Control Area</t>
  </si>
  <si>
    <t>ALTA4A_2_CPCW1</t>
  </si>
  <si>
    <t>ALTA4B_2_CPCW2</t>
  </si>
  <si>
    <t>ALTA4B_2_CPCW3</t>
  </si>
  <si>
    <t>ALTA3A_2_CPCE4</t>
  </si>
  <si>
    <t>ALTA3A_2_CPCE5</t>
  </si>
  <si>
    <t>ANAHM_2_CANYN3</t>
  </si>
  <si>
    <t>ANAHM_2_CANYN4</t>
  </si>
  <si>
    <t>BRDSLD_2_MTZUMA</t>
  </si>
  <si>
    <t>COPMTN_2_SOLAR1</t>
  </si>
  <si>
    <t>BLYTHE_1_SOLAR1</t>
  </si>
  <si>
    <t>CHINO_2_SOLAR</t>
  </si>
  <si>
    <t>ELCAJN_6_LM6K</t>
  </si>
  <si>
    <t>CHILLS_1_SYCENG</t>
  </si>
  <si>
    <t>COLUSA_2_PL1X3</t>
  </si>
  <si>
    <t>RMR+CAM</t>
  </si>
  <si>
    <t>ALTA3A_2_CPCE8</t>
  </si>
  <si>
    <t>ALTA4B_2_CPCW6</t>
  </si>
  <si>
    <t>ANAHM_2_CANYN1</t>
  </si>
  <si>
    <t>ANAHM_2_CANYN2</t>
  </si>
  <si>
    <t>HATLOS_6_LSCRK</t>
  </si>
  <si>
    <t>HATRDG_2_WIND</t>
  </si>
  <si>
    <t>HUMBPP_1_UNITS3</t>
  </si>
  <si>
    <t>MARTIN_1_SUNSET</t>
  </si>
  <si>
    <t>MENBIO_6_RENEW1</t>
  </si>
  <si>
    <t>MOORPK_2_CALABS</t>
  </si>
  <si>
    <t>RVSIDE_2_RERCU3</t>
  </si>
  <si>
    <t>RVSIDE_2_RERCU4</t>
  </si>
  <si>
    <t>SAUGUS_7_CHIQCN</t>
  </si>
  <si>
    <t>SISQUC_1_SMARIA</t>
  </si>
  <si>
    <t>IOU</t>
  </si>
  <si>
    <t>San Diego-IV</t>
  </si>
  <si>
    <t>DR Bucket - No MCC limit on bucket, but resources are to be available at least 24 hours in a month.</t>
  </si>
  <si>
    <t xml:space="preserve">Worksheet Tab Name = II_Construc  </t>
  </si>
  <si>
    <t>III.    Demand Response: DR Capacity</t>
  </si>
  <si>
    <t>RENWD_1_QF</t>
  </si>
  <si>
    <t>SBERDO_2_REDLND</t>
  </si>
  <si>
    <t>SCHNDR_1_FIVPTS</t>
  </si>
  <si>
    <t>SCHNDR_1_WSTSDE</t>
  </si>
  <si>
    <t>STROUD_6_SOLAR</t>
  </si>
  <si>
    <t>VISTA_2_RIALTO</t>
  </si>
  <si>
    <t>WNDSTR_2_WIND</t>
  </si>
  <si>
    <r>
      <t xml:space="preserve">Commission ruling or order that mandates this filing:  </t>
    </r>
    <r>
      <rPr>
        <sz val="12"/>
        <rFont val="Times New Roman"/>
        <family val="1"/>
      </rPr>
      <t>In general, Commission Decisions D.12-06-025, D.05-10-042 and D.06-06-064 order LSEs to submit these filings, so please indicate that here.</t>
    </r>
  </si>
  <si>
    <t>A.  Overview</t>
  </si>
  <si>
    <r>
      <t xml:space="preserve">SCID or counterparty if not available </t>
    </r>
    <r>
      <rPr>
        <sz val="12"/>
        <rFont val="Times New Roman"/>
        <family val="1"/>
      </rPr>
      <t>- Please enter into this row the supplier's SCID or the identity of the counterparty if the supplier's SCID is not available to the LSE. This column is only needed for Import RA contracts.  LSEs do not need to fill this in for Physical Resources within CAISO.</t>
    </r>
  </si>
  <si>
    <t>Worksheet II: Resources Under Construction</t>
  </si>
  <si>
    <t>Worksheet III:Demand Reponses Resources</t>
  </si>
  <si>
    <r>
      <t>This worksheet is for listing</t>
    </r>
    <r>
      <rPr>
        <b/>
        <sz val="12"/>
        <rFont val="Times New Roman"/>
        <family val="1"/>
      </rPr>
      <t xml:space="preserve"> ALL </t>
    </r>
    <r>
      <rPr>
        <sz val="12"/>
        <rFont val="Times New Roman"/>
        <family val="1"/>
      </rPr>
      <t xml:space="preserve">DR resources.  DR capacity allocated to the LSE is drawn into the first 7 rows of the tab, and this information is locked so the LSEs cannot enter information over it.  This tab is also for LSEs to list DR programs they operate that are not part of the allocation.  </t>
    </r>
  </si>
  <si>
    <t xml:space="preserve"> For directions to columns not listed here, please consult the General Instructions above.  </t>
  </si>
  <si>
    <r>
      <t xml:space="preserve">Program Name – </t>
    </r>
    <r>
      <rPr>
        <sz val="12"/>
        <rFont val="Times New Roman"/>
        <family val="1"/>
      </rPr>
      <t>The name of the DR program the LSE is showing RA capacity for.  It the program receives allocated credit then make sure you list the program with its corresponding allocated amount received by the CPUC and inserted into the LSE allocation tab.</t>
    </r>
  </si>
  <si>
    <t>Category #1 Bucket:  Greater than or equal to the ULR monthly hours. These are for May through September, respectively: 30, 40, 40, 60, and 40.</t>
  </si>
  <si>
    <t>RESOURCE_ID</t>
  </si>
  <si>
    <t xml:space="preserve">
Generator Name</t>
  </si>
  <si>
    <t xml:space="preserve">Worksheet II.  RESOURCES </t>
  </si>
  <si>
    <t>Worksheet Tab Name = I_Phys_Res_Import_Res</t>
  </si>
  <si>
    <t>II.   Resources Under Construction</t>
  </si>
  <si>
    <r>
      <t>Scheduling Resource ID</t>
    </r>
    <r>
      <rPr>
        <sz val="12"/>
        <rFont val="Times New Roman"/>
        <family val="1"/>
      </rPr>
      <t xml:space="preserve"> – The CAISO-assigned Scheduling Resource ID for this resource.  Please select the Scheduling Resource ID from the in-cell dropdown menu.  The dropdown menu is linked to the updated list of CAISO Scheduling IDs that is included in this template.  For resources "paired" to become one contract with unrestricted availability, please list each ID in a separate line and list hours of availability for each part of the contract.  Please indicate in Contract Identifier that the resources are paired.  For Import Resources, please determine the appropriate CAISO Import Resource ID for the import contract.  This number is given to the resource SC by the CAISO.</t>
    </r>
  </si>
  <si>
    <t xml:space="preserve">Worksheet III. RESOURCES </t>
  </si>
  <si>
    <t>Worksheet Tab Name = III_Demand_Response</t>
  </si>
  <si>
    <t>ALPSLR_1_NTHSLR</t>
  </si>
  <si>
    <t>ALPSLR_1_SPSSLR</t>
  </si>
  <si>
    <t>ALT6DN_2_WIND7</t>
  </si>
  <si>
    <t>COCOPP_2_CTG3</t>
  </si>
  <si>
    <t>COCOPP_2_CTG4</t>
  </si>
  <si>
    <t>CONTRL_1_CASAD3</t>
  </si>
  <si>
    <t>ELSEGN_2_UN1011</t>
  </si>
  <si>
    <t>ELSEGN_2_UN2021</t>
  </si>
  <si>
    <t>JAWBNE_2_NSRWND</t>
  </si>
  <si>
    <t>KELSO_2_UNITS</t>
  </si>
  <si>
    <t>LODIEC_2_PL1X2</t>
  </si>
  <si>
    <t>MANZNA_2_WIND</t>
  </si>
  <si>
    <t>MNDALY_6_MCGRTH</t>
  </si>
  <si>
    <t>NEENCH_6_SOLAR</t>
  </si>
  <si>
    <t>NZWIND_6_CALWND</t>
  </si>
  <si>
    <t>PANSEA_1_PANARO</t>
  </si>
  <si>
    <t>ROSMDW_2_WIND1</t>
  </si>
  <si>
    <t>RUSCTY_2_UNITS</t>
  </si>
  <si>
    <t>SCHLTE_1_PL1X3</t>
  </si>
  <si>
    <t>SENTNL_2_CTG1</t>
  </si>
  <si>
    <t>SENTNL_2_CTG2</t>
  </si>
  <si>
    <t>SENTNL_2_CTG3</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</si>
  <si>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</si>
  <si>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</si>
  <si>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</si>
  <si>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</si>
  <si>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</si>
  <si>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</si>
  <si>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</si>
  <si>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</si>
  <si>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</si>
  <si>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</si>
  <si>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</si>
  <si>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</si>
  <si>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</si>
  <si>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</si>
  <si>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</si>
  <si>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CORONS_2_SOLAR</t>
  </si>
  <si>
    <t>DELAMO_2_SOLRC1</t>
  </si>
  <si>
    <t>DELAMO_2_SOLRD</t>
  </si>
  <si>
    <t>GARNET_1_SOLAR</t>
  </si>
  <si>
    <t>GARNET_1_WT3WND</t>
  </si>
  <si>
    <t>GIFFEN_6_SOLAR</t>
  </si>
  <si>
    <t>GLOW_6_SOLAR</t>
  </si>
  <si>
    <t>GRIDLY_6_SOLAR</t>
  </si>
  <si>
    <t>SANWD_1_QF</t>
  </si>
  <si>
    <t>TWISSL_6_SOLAR</t>
  </si>
  <si>
    <t>USWNDR_2_SMUD2</t>
  </si>
  <si>
    <t>WFRESN_1_SOLAR</t>
  </si>
  <si>
    <t>HURON_6_SOLAR</t>
  </si>
  <si>
    <t>CAVLSR_2_BSOLAR</t>
  </si>
  <si>
    <t>COGNAT_1_UNIT</t>
  </si>
  <si>
    <t>OFF PEAK (Jan.-Apr. &amp; Oct.-Dec.)</t>
  </si>
  <si>
    <t>OCTILO_5_WIND</t>
  </si>
  <si>
    <t>Worksheet I. Physical Resources in ISO Control Area and Import RA resources from outside ISO control Area</t>
  </si>
  <si>
    <t>Flexible Resource List</t>
  </si>
  <si>
    <t>Committed Flexible RA (MW)</t>
  </si>
  <si>
    <t>COCOPP_2_CTG1</t>
  </si>
  <si>
    <t>SCE Non-LCR</t>
  </si>
  <si>
    <t>PGE Non-LCR</t>
  </si>
  <si>
    <t>Up to 5%</t>
  </si>
  <si>
    <t>Flex Category</t>
  </si>
  <si>
    <t>ON PEAK (May-Sept.)</t>
  </si>
  <si>
    <t>ALT6DS_2_WIND9</t>
  </si>
  <si>
    <t>BRDSLD_2_SHLO3B</t>
  </si>
  <si>
    <t>BREGGO_6_SOLAR</t>
  </si>
  <si>
    <t>BUCKWD_1_NPALM1</t>
  </si>
  <si>
    <t>CATLNA_2_SOLAR</t>
  </si>
  <si>
    <t>COCOPP_2_CTG2</t>
  </si>
  <si>
    <t>SYCAMR_2_UNIT 1</t>
  </si>
  <si>
    <t>SYCAMR_2_UNIT 2</t>
  </si>
  <si>
    <t>SYCAMR_2_UNIT 3</t>
  </si>
  <si>
    <t>SYCAMR_2_UNIT 4</t>
  </si>
  <si>
    <t>Resources procured (MW)</t>
  </si>
  <si>
    <t>Flex Categories</t>
  </si>
  <si>
    <t>Resource MCC Bucket</t>
  </si>
  <si>
    <t xml:space="preserve">MCC Bucket </t>
  </si>
  <si>
    <t>Flexible Category</t>
  </si>
  <si>
    <t>DR</t>
  </si>
  <si>
    <t xml:space="preserve">Category 
% Min's and Max's </t>
  </si>
  <si>
    <t>Status of Requirement Fullfillment</t>
  </si>
  <si>
    <t xml:space="preserve">Compliance 
Status
</t>
  </si>
  <si>
    <t>Type of Capacity</t>
  </si>
  <si>
    <t>Percentage of TotalSystem  RAR</t>
  </si>
  <si>
    <t>Summary Table 3 Month Ahead Compliance Showing Claimed vs.
Countable Resources in Each Cumulative Bucket (MW)</t>
  </si>
  <si>
    <t>I_Phys_Res_Import_RA_Res   &amp;    III_Demand_Response</t>
  </si>
  <si>
    <t>Total Resource Adequacy Capacity (MW)</t>
  </si>
  <si>
    <t>I_Phys_Res_Import_RA_Res &amp; 
III_Demand_Response</t>
  </si>
  <si>
    <t>Percentage Sytem RAR by Bucket</t>
  </si>
  <si>
    <t>ATWELL_1_SOLAR</t>
  </si>
  <si>
    <t>RA obligations (Local, Flexible, and System) are rounded to the whole MW for compliance purposes pursuant to D.13-06-024.</t>
  </si>
  <si>
    <t>This template has been automated more than in previous years, and certain pages have been protected to discourage accidental overwriting.  LSEs are strongly advised to not overwrite formulas. If you do decide to overwrite please use caution.</t>
  </si>
  <si>
    <t>Energy Division will continue to review the LSE filings against the most current NQC &amp; EFC lists  at the time of submission, so an LSE that enters incorrect information will still be subject to compliance review.  This mechanism is so the LSE can accommodate resources that come online in the middle of a quarter.</t>
  </si>
  <si>
    <t xml:space="preserve">Total </t>
  </si>
  <si>
    <t>Summary Table 5
Local Area True Ups</t>
  </si>
  <si>
    <t>South Path 26 (N-S)</t>
  </si>
  <si>
    <t>North Path 26 (S-N)</t>
  </si>
  <si>
    <t>Category 1</t>
  </si>
  <si>
    <t xml:space="preserve">Category 2 </t>
  </si>
  <si>
    <t>Category 3</t>
  </si>
  <si>
    <t>Cumulative Claimed Capacity</t>
  </si>
  <si>
    <t>Sum of Resource Category 2</t>
    <phoneticPr fontId="6" type="noConversion"/>
  </si>
  <si>
    <t>Table 2 summarizes the LSE's capacity showing by resource type (rows) and by resource category (columns) that the LSE would like to count towards the LSE's RAR.  The Physical Resource and Demand response sheets have been combined into one line that reports the Capacity by bucket (including a DR bucket)</t>
  </si>
  <si>
    <t>Summary Table 5, Local Capacity True-Ups (MW)</t>
  </si>
  <si>
    <t>Percentage of Total Flexible RAR</t>
    <phoneticPr fontId="6" type="noConversion"/>
  </si>
  <si>
    <t>ADOBEE_1_SOLAR</t>
  </si>
  <si>
    <t>ARBWD_6_QF</t>
  </si>
  <si>
    <t>ARVINN_6_ORION2</t>
  </si>
  <si>
    <t>BANGOR_6_HYDRO</t>
  </si>
  <si>
    <t>CHINO_2_JURUPA</t>
  </si>
  <si>
    <t>CHINO_2_SASOLR</t>
  </si>
  <si>
    <t>CONTRL_1_CASAD1</t>
  </si>
  <si>
    <t>CORRAL_6_SJOAQN</t>
  </si>
  <si>
    <t>CPVERD_2_SOLAR</t>
  </si>
  <si>
    <t>CRELMN_6_RAMON1</t>
  </si>
  <si>
    <t>CRELMN_6_RAMON2</t>
  </si>
  <si>
    <t>CSLR4S_2_SOLAR</t>
  </si>
  <si>
    <t>DAVIS_1_SOLAR1</t>
  </si>
  <si>
    <t>DAVIS_1_SOLAR2</t>
  </si>
  <si>
    <t>DEVERS_1_SOLAR</t>
  </si>
  <si>
    <t>DSRTSN_2_SOLAR1</t>
  </si>
  <si>
    <t>DSRTSN_2_SOLAR2</t>
  </si>
  <si>
    <t>ESQUON_6_LNDFIL</t>
  </si>
  <si>
    <t>ETIWND_2_CHMPNE</t>
  </si>
  <si>
    <t>FTSWRD_6_TRFORK</t>
  </si>
  <si>
    <t>GATES_2_SOLAR</t>
  </si>
  <si>
    <t>GATES_2_WSOLAR</t>
  </si>
  <si>
    <t>GLDTWN_6_COLUM3</t>
  </si>
  <si>
    <t>GLDTWN_6_SOLAR</t>
  </si>
  <si>
    <t>GUERNS_6_SOLAR</t>
  </si>
  <si>
    <t>INTKEP_2_UNITS</t>
  </si>
  <si>
    <t>IVSLRP_2_SOLAR1</t>
  </si>
  <si>
    <t>KANSAS_6_SOLAR</t>
  </si>
  <si>
    <t>KNGBRG_1_KBSLR1</t>
  </si>
  <si>
    <t>KNGBRG_1_KBSLR2</t>
  </si>
  <si>
    <t>MIDWD_6_WNDLND</t>
  </si>
  <si>
    <t>OAKWD_6_ZEPHWD</t>
  </si>
  <si>
    <t>OLIVEP_1_SOLAR</t>
  </si>
  <si>
    <t>PEORIA_1_SOLAR</t>
  </si>
  <si>
    <t>REEDLY_6_SOLAR</t>
  </si>
  <si>
    <t>RSMSLR_6_SOLAR1</t>
  </si>
  <si>
    <t>RSMSLR_6_SOLAR2</t>
  </si>
  <si>
    <t>SLSTR1_2_SOLAR1</t>
  </si>
  <si>
    <t>TOPAZ_2_SOLAR</t>
  </si>
  <si>
    <t>VICTOR_1_EXSLRA</t>
  </si>
  <si>
    <t>VICTOR_1_EXSLRB</t>
  </si>
  <si>
    <t>VICTOR_1_SOLAR1</t>
  </si>
  <si>
    <t>VLCNTR_6_VCSLR1</t>
  </si>
  <si>
    <t>VLCNTR_6_VCSLR2</t>
  </si>
  <si>
    <t>VOLTA_6_DIGHYD</t>
  </si>
  <si>
    <t>WAUKNA_1_SOLAR</t>
  </si>
  <si>
    <t>SDGE</t>
  </si>
  <si>
    <t>EE/DG/DR Adjustment</t>
  </si>
  <si>
    <t>Claimed resource plus countable from prior bucket  (MW)
(K) = (L) from row above + Category Total from Table 2</t>
  </si>
  <si>
    <t>Countable Resource Adequacy Capacity (% of Total RA obligation less RMR &amp; CAM Allocations)</t>
  </si>
  <si>
    <t>Countable Resource Adequacy Capacity (% of RA Obligation)</t>
  </si>
  <si>
    <t>Countable Cumulative Flex Capacity</t>
  </si>
  <si>
    <t>Flex Category #2 (Cumulative Maximum cat. 2&amp;3)</t>
  </si>
  <si>
    <t>Sum of Category 3</t>
  </si>
  <si>
    <t>(do not delete the formulas in this column)</t>
  </si>
  <si>
    <t xml:space="preserve">(D) </t>
  </si>
  <si>
    <t>(G)</t>
  </si>
  <si>
    <t>7STDRD_1_SOLAR1</t>
  </si>
  <si>
    <t>ACACIA_6_SOLAR</t>
  </si>
  <si>
    <t>ADMEST_6_SOLAR</t>
  </si>
  <si>
    <t>AGUCAL_5_SOLAR1</t>
  </si>
  <si>
    <t>ALLGNY_6_HYDRO1</t>
  </si>
  <si>
    <t>ATWEL2_1_SOLAR1</t>
  </si>
  <si>
    <t>BLCKWL_6_SOLAR1</t>
  </si>
  <si>
    <t>BRDGVL_7_BAKER</t>
  </si>
  <si>
    <t>CAMLOT_2_SOLAR1</t>
  </si>
  <si>
    <t>CAMLOT_2_SOLAR2</t>
  </si>
  <si>
    <t>CAYTNO_2_VASCO</t>
  </si>
  <si>
    <t>CHINO_2_SOLAR2</t>
  </si>
  <si>
    <t>CLOVDL_1_SOLAR</t>
  </si>
  <si>
    <t>CNTNLA_2_SOLAR2</t>
  </si>
  <si>
    <t>COCOSB_6_SOLAR</t>
  </si>
  <si>
    <t>CORCAN_1_SOLAR1</t>
  </si>
  <si>
    <t>CORCAN_1_SOLAR2</t>
  </si>
  <si>
    <t>CSTOGA_6_LNDFIL</t>
  </si>
  <si>
    <t>DELSUR_6_DRYFRB</t>
  </si>
  <si>
    <t>DELSUR_6_SOLAR1</t>
  </si>
  <si>
    <t>DEVERS_1_SOLAR1</t>
  </si>
  <si>
    <t>DEVERS_1_SOLAR2</t>
  </si>
  <si>
    <t>ELCAP_1_SOLAR</t>
  </si>
  <si>
    <t>ENERSJ_2_WIND</t>
  </si>
  <si>
    <t>ENWIND_2_WIND2</t>
  </si>
  <si>
    <t>ETIWND_2_RTS010</t>
  </si>
  <si>
    <t>ETIWND_2_RTS015</t>
  </si>
  <si>
    <t>ETIWND_2_RTS018</t>
  </si>
  <si>
    <t>ETIWND_2_RTS023</t>
  </si>
  <si>
    <t>GARNET_1_SOLAR2</t>
  </si>
  <si>
    <t>GARNET_2_WIND1</t>
  </si>
  <si>
    <t>GONZLS_6_UNIT</t>
  </si>
  <si>
    <t>GOOSLK_1_SOLAR1</t>
  </si>
  <si>
    <t>HOLSTR_1_SOLAR</t>
  </si>
  <si>
    <t>HOLSTR_1_SOLAR2</t>
  </si>
  <si>
    <t>HUMBPP_6_UNITS</t>
  </si>
  <si>
    <t>INDVLY_1_UNITS</t>
  </si>
  <si>
    <t>JAWBNE_2_SRWND</t>
  </si>
  <si>
    <t>JAYNE_6_WLSLR</t>
  </si>
  <si>
    <t>KNTSTH_6_SOLAR</t>
  </si>
  <si>
    <t>LAMONT_1_SOLAR1</t>
  </si>
  <si>
    <t>LEPRFD_1_KANSAS</t>
  </si>
  <si>
    <t>LHILLS_6_SOLAR1</t>
  </si>
  <si>
    <t>LITLRK_6_SOLAR1</t>
  </si>
  <si>
    <t>LIVEOK_6_SOLAR</t>
  </si>
  <si>
    <t>LOCKFD_1_BEARCK</t>
  </si>
  <si>
    <t>LOCKFD_1_KSOLAR</t>
  </si>
  <si>
    <t>MCARTH_6_FRIVRB</t>
  </si>
  <si>
    <t>MERCED_1_SOLAR1</t>
  </si>
  <si>
    <t>MERCED_1_SOLAR2</t>
  </si>
  <si>
    <t>MIDWD_7_CORAMB</t>
  </si>
  <si>
    <t>MNDOTA_1_SOLAR1</t>
  </si>
  <si>
    <t>NZWIND_6_WDSTR</t>
  </si>
  <si>
    <t>NZWIND_6_WDSTR2</t>
  </si>
  <si>
    <t>OLDRIV_6_BIOGAS</t>
  </si>
  <si>
    <t>OLDRV1_6_SOLAR</t>
  </si>
  <si>
    <t>OLIVEP_1_SOLAR2</t>
  </si>
  <si>
    <t>ONLLPP_6_UNITS</t>
  </si>
  <si>
    <t>ORLND_6_HIGHLI</t>
  </si>
  <si>
    <t>OTAY_6_LNDFL5</t>
  </si>
  <si>
    <t>OTAY_6_LNDFL6</t>
  </si>
  <si>
    <t>PADUA_2_SOLAR1</t>
  </si>
  <si>
    <t>PARDEB_6_UNITS</t>
  </si>
  <si>
    <t>PEABDY_2_LNDFIL</t>
  </si>
  <si>
    <t>PIT1_6_FRIVRA</t>
  </si>
  <si>
    <t>PLAINV_6_BSOLAR</t>
  </si>
  <si>
    <t>PMPJCK_1_SOLAR1</t>
  </si>
  <si>
    <t>PSWEET_1_STCRUZ</t>
  </si>
  <si>
    <t>PUTHCR_1_SOLAR1</t>
  </si>
  <si>
    <t>RTREE_2_WIND1</t>
  </si>
  <si>
    <t>RTREE_2_WIND2</t>
  </si>
  <si>
    <t>S_RITA_6_SOLAR1</t>
  </si>
  <si>
    <t>SANLOB_1_LNDFIL</t>
  </si>
  <si>
    <t>SBERDO_2_RTS005</t>
  </si>
  <si>
    <t>SBERDO_2_RTS007</t>
  </si>
  <si>
    <t>SBERDO_2_RTS048</t>
  </si>
  <si>
    <t>TMPLTN_2_SOLAR</t>
  </si>
  <si>
    <t>TRNSWD_1_QF</t>
  </si>
  <si>
    <t>TWISSL_6_SOLAR1</t>
  </si>
  <si>
    <t>VACADX_1_NAS</t>
  </si>
  <si>
    <t>VALLEY_5_RTS044</t>
  </si>
  <si>
    <t>VALLEY_5_SOLAR1</t>
  </si>
  <si>
    <t>VEGA_6_SOLAR1</t>
  </si>
  <si>
    <t>VESTAL_2_RTS042</t>
  </si>
  <si>
    <t>VICTOR_1_LVSLR1</t>
  </si>
  <si>
    <t>VICTOR_1_LVSLR2</t>
  </si>
  <si>
    <t>VICTOR_1_SLRHES</t>
  </si>
  <si>
    <t>VICTOR_1_SOLAR2</t>
  </si>
  <si>
    <t>VICTOR_1_VDRYFA</t>
  </si>
  <si>
    <t>WALNUT_2_SOLAR</t>
  </si>
  <si>
    <t>WEBER_6_FORWRD</t>
  </si>
  <si>
    <t>WLDWD_1_SOLAR1</t>
  </si>
  <si>
    <t>ALTA6B_2_WIND11</t>
  </si>
  <si>
    <t>ALTA6E_2_WIND10</t>
  </si>
  <si>
    <t>ARCOGN_2_UNITS</t>
  </si>
  <si>
    <t>ARVINN_6_ORION1</t>
  </si>
  <si>
    <t>AVSOLR_2_SOLAR</t>
  </si>
  <si>
    <t>BANKPP_2_NSPIN</t>
  </si>
  <si>
    <t>BASICE_2_UNITS</t>
  </si>
  <si>
    <t>BLM_2_UNITS</t>
  </si>
  <si>
    <t>BREGGO_6_DEGRSL</t>
  </si>
  <si>
    <t>CATLNA_2_SOLAR2</t>
  </si>
  <si>
    <t>CDWR07_2_GEN</t>
  </si>
  <si>
    <t>CHALK_1_UNIT</t>
  </si>
  <si>
    <t>CHEVCD_6_UNIT</t>
  </si>
  <si>
    <t>CHEVCO_6_UNIT 1</t>
  </si>
  <si>
    <t>CHEVCO_6_UNIT 2</t>
  </si>
  <si>
    <t>CHEVCY_1_UNIT</t>
  </si>
  <si>
    <t>CHEVMN_2_UNITS</t>
  </si>
  <si>
    <t>CHINO_6_CIMGEN</t>
  </si>
  <si>
    <t>CLRMTK_1_QF</t>
  </si>
  <si>
    <t>CNTNLA_2_SOLAR1</t>
  </si>
  <si>
    <t>COPMT2_2_SOLAR2</t>
  </si>
  <si>
    <t>COTTLE_2_FRNKNH</t>
  </si>
  <si>
    <t>CROKET_7_UNIT</t>
  </si>
  <si>
    <t>CSTRVL_7_QFUNTS</t>
  </si>
  <si>
    <t>CTNWDP_1_QF</t>
  </si>
  <si>
    <t>DELAMO_2_SOLAR1</t>
  </si>
  <si>
    <t>DELAMO_2_SOLAR2</t>
  </si>
  <si>
    <t>DEVERS_1_SEPV05</t>
  </si>
  <si>
    <t>DEXZEL_1_UNIT</t>
  </si>
  <si>
    <t>DIABLO_7_UNIT 1</t>
  </si>
  <si>
    <t>DIABLO_7_UNIT 2</t>
  </si>
  <si>
    <t>DISCOV_1_CHEVRN</t>
  </si>
  <si>
    <t>DOSMGO_2_NSPIN</t>
  </si>
  <si>
    <t>EDMONS_2_NSPIN</t>
  </si>
  <si>
    <t>ENWIND_2_WIND1</t>
  </si>
  <si>
    <t>ESCO_6_GLMQF</t>
  </si>
  <si>
    <t>ETIWND_2_RTS017</t>
  </si>
  <si>
    <t>ETIWND_2_RTS026</t>
  </si>
  <si>
    <t>ETIWND_2_RTS027</t>
  </si>
  <si>
    <t>FELLOW_7_QFUNTS</t>
  </si>
  <si>
    <t>FRITO_1_LAY</t>
  </si>
  <si>
    <t>GENESI_2_STG</t>
  </si>
  <si>
    <t>GOLETA_6_EXGEN</t>
  </si>
  <si>
    <t>GOLETA_6_GAVOTA</t>
  </si>
  <si>
    <t>GRNLF2_1_UNIT</t>
  </si>
  <si>
    <t>GRZZLY_1_BERKLY</t>
  </si>
  <si>
    <t>HINSON_6_CARBGN</t>
  </si>
  <si>
    <t>HOLGAT_1_BORAX</t>
  </si>
  <si>
    <t>IVANPA_1_UNIT1</t>
  </si>
  <si>
    <t>IVANPA_1_UNIT2</t>
  </si>
  <si>
    <t>IVANPA_1_UNIT3</t>
  </si>
  <si>
    <t>KEKAWK_6_UNIT</t>
  </si>
  <si>
    <t>LAPAC_6_UNIT</t>
  </si>
  <si>
    <t>LASSEN_6_UNITS</t>
  </si>
  <si>
    <t>LITLRK_6_SEPV01</t>
  </si>
  <si>
    <t>LOWGAP_1_SUPHR</t>
  </si>
  <si>
    <t>LOWGAP_7_QFUNTS</t>
  </si>
  <si>
    <t>MIRLOM_2_ONTARO</t>
  </si>
  <si>
    <t>MIRLOM_2_RTS032</t>
  </si>
  <si>
    <t>MIRLOM_2_RTS033</t>
  </si>
  <si>
    <t>MISSIX_1_QF</t>
  </si>
  <si>
    <t>MKTRCK_1_UNIT 1</t>
  </si>
  <si>
    <t>MLPTAS_7_QFUNTS</t>
  </si>
  <si>
    <t>MSOLAR_2_SOLAR1</t>
  </si>
  <si>
    <t>NZWIND_6_WDSTR3</t>
  </si>
  <si>
    <t>OAK C_1_EBMUD</t>
  </si>
  <si>
    <t>OSO_6_NSPIN</t>
  </si>
  <si>
    <t>PALALT_7_COBUG</t>
  </si>
  <si>
    <t>PEARBL_2_NSPIN</t>
  </si>
  <si>
    <t>PTLOMA_6_NTCQF</t>
  </si>
  <si>
    <t>RIOOSO_1_QF</t>
  </si>
  <si>
    <t>SALIRV_2_UNIT</t>
  </si>
  <si>
    <t>SAMPSN_6_KELCO1</t>
  </si>
  <si>
    <t>SANDLT_2_SUNITS</t>
  </si>
  <si>
    <t>SBERDO_2_QF</t>
  </si>
  <si>
    <t>SBERDO_2_RTS011</t>
  </si>
  <si>
    <t>SBERDO_2_RTS013</t>
  </si>
  <si>
    <t>SBERDO_2_RTS016</t>
  </si>
  <si>
    <t>SEARLS_7_ARGUS</t>
  </si>
  <si>
    <t>SGREGY_6_SANGER</t>
  </si>
  <si>
    <t>SLSTR2_2_SOLAR2</t>
  </si>
  <si>
    <t>SNCLRA_6_OXGEN</t>
  </si>
  <si>
    <t>SNCLRA_6_PROCGN</t>
  </si>
  <si>
    <t>SRINTL_6_UNIT</t>
  </si>
  <si>
    <t>STAUFF_1_UNIT</t>
  </si>
  <si>
    <t>STOILS_1_UNITS</t>
  </si>
  <si>
    <t>STOREY_7_MDRCHW</t>
  </si>
  <si>
    <t>SUNSHN_2_LNDFL</t>
  </si>
  <si>
    <t>TANHIL_6_SOLART</t>
  </si>
  <si>
    <t>TENGEN_2_PL1X2</t>
  </si>
  <si>
    <t>TIDWTR_2_UNITS</t>
  </si>
  <si>
    <t>UNOCAL_1_UNITS</t>
  </si>
  <si>
    <t>UNVRSY_1_UNIT 1</t>
  </si>
  <si>
    <t>VISTA_2_RTS028</t>
  </si>
  <si>
    <t>VLYHOM_7_SSJID</t>
  </si>
  <si>
    <t>WAUKNA_1_SOLAR2</t>
  </si>
  <si>
    <t>4. Based on my knowledge, information, or belief, this filing contains all of the information required to be provided by CPUC orders, rules, and regulations.</t>
  </si>
  <si>
    <t>To implement the flexible capacity framework adopted in D.13-06-024 and D.14-06-050, flexibility requirements have been added to this template. The Summary Month ahead now includes Tables 6 and Table 7 which report the monthly flexibility requirements by category and compare them to the committed flexible capacity being reported by category for the compliance. The year ahead flexibility requirement showing should be reported in the "Year-Ahead Local/Flexibility template."</t>
  </si>
  <si>
    <t xml:space="preserve">The template requires each LSE to identify the specific resources that will supply capacity to meet its System, Flexible and Incremental Local RARs.  
* For System RA compliance, an LSE must count its system capacity in each of the four resource buckets up to the allowable “Maximum Cumulative Countable Capacity Levels” shown in Summary Table 3, Column J (on both the "Summary Year Ahead" and "Summary Month Ahead" worksheets). This Maximum Cumulative Capacity is based on the 115% System RAR, not the 90% year-ahead total.  
* For Incremental Local Requirement compliance, an LSE must count its local capacity based on the August NQC value of the claimed resource, which is consitent with the Local requirement determination and allocation.
* For Flexible Capacity Requirement compliance, an LSE  must count its flexible capacity in each of the three flexible capacity categories up to the allowable percentage limits as shown in Summary Table 8.  The percentage limits  vary by season and the template has been set up to automatically populate with associated percentages based on the selected compliance month.  </t>
  </si>
  <si>
    <t>Local RA obligations have not been netted for DR. The DR is now netted in the Summary Table 8.</t>
  </si>
  <si>
    <t xml:space="preserve">Load migration adjustments may be made between the year ahead forecasts and the month ahead filings during 2016. In accordance with D.10-06-036 (at OP 6e) LSEs are to file changes to their load forecasts up to 25 days before the due date of the month-ahead compliance filing.  For the month ahead filings, the impacts of load migration will be accounted for in the "LSE Allocations" worksheet.  LSEs are to enter information directly taken from Column 7 (M-O) of the most recent Load Forecast Adjustment templates filed with the CEC and applicable to the compliance month covered by this filing.  This information represents the net nhange in load plus tranmission losses and unaccounted for energy (UFE).  This information is to be entered into Table 4 of the "LSE Allocations" worksheet. Summary Table 1 in the "Month Ahead Summary" worksheet will then sum the load migration amount with the year ahead forecast to determine the LSE's System RA obligations. </t>
  </si>
  <si>
    <t xml:space="preserve">Table 6 on the "LSE Allocations" worksheet contains the LSE's monthly Flexible RA requirements.  These MW requirements are drawn into Table 6 &amp; 7  of the "Month Ahead Summary" worksheet tab to inform the LSE of the Flexible RA MW procured relative to the Flexible capacity category requirements.   </t>
  </si>
  <si>
    <r>
      <t xml:space="preserve">The Summary tabs of the RA workbook tabulate data from the supporting resource worksheets, and consist of the two Summary Sheets - the"Year Ahead Summary" and the "Month Ahead Summary" worksheets.  The Local/Flex RA Template is still separate from the System Template.  The "Year Ahead Summary" sheet includes the five summary tables discussed below. And the "Month Ahead Summary" sheet contains 8 summary tables discussed below.  In order to prevent manual error, both summary sheets are entirely automated and protected with a password.  </t>
    </r>
    <r>
      <rPr>
        <b/>
        <sz val="12"/>
        <rFont val="Times New Roman"/>
        <family val="1"/>
      </rPr>
      <t>Although LSEs are able to unprotect this sheet, they are encouraged to do so rarely and with extreme caution, as accidental overwriting of formulas or data can obscure compliance verification and may require corrections.</t>
    </r>
  </si>
  <si>
    <t>The following resource worksheets are reported on in the summary tables:</t>
  </si>
  <si>
    <t>The Month Ahead Summary page and the Year Ahead Summary page each draw information from the appropriate resource worksheets.  The Month Ahead Summary page does not draw information from the Under Construction worksheet.  Information for each applicable resource type is subtotaled and tabulated in Summary Table 2:</t>
  </si>
  <si>
    <t xml:space="preserve">Table 3 shows the Maximum Cumulative Contribution (MCC) figures which have been updated based on load shapes from 2009 through 2011.  This table automatically calculates LSE-specific MW values that correspond to the MCC percentages; and automatically calculates how much capacity will count based on the data provided in the supporting spreadsheet tabs relative to the 115% RAR. The table then compares the countable RA capacity to the requirements and provides a compliance status for each bucket.  </t>
  </si>
  <si>
    <t xml:space="preserve">This table draws the LSE's monthly flexibille category RARs (reported in Table 6 of the LSE Allocations tab). Column C reports the categroy requirement: for category 3 the requirement is a maxmimum MW value, for category 2 the requirement is a cummulative maximum of category 1 and 2, and for categroy 1 the requirement is a mimimum MW value.  Column  D reports the claimed capacity by MW. The claimed capacity is cummulative for Category 2 (the capacity claimed from bucket 2 is added to the amount countable from bucket 3).  Coulmn E reports the countable capacity by MW for each bucket.  Category 2 is a cummulative value of category 1 and 2.  Column F reports any excess or shortage in meeting the monthly flexibility requirements.  </t>
  </si>
  <si>
    <t>Do not enter data into the gray shaded areas of row 2, since the worksheet automatically sums each particular resource category and transfers this information to the Year Ahead and Month Ahead Summary worksheets.  If it is necessary to insert more rows of data into any one worksheet, please ensure the spreadsheet properly creates the subtotal and that it transfers to the Summary Table 2 of each of the two Summary pages.  All Resource Worksheets with green colored tabs have been protected with a password.   This is done to ensure that the safeguards against errors that are built into the template are not circumvented accidentally. The worksheets for Unit Specific CAISO resources and Import Resources have been combined. Please enter all  CAISO and Import resources on this page.</t>
  </si>
  <si>
    <t>Zonal RAR for Month-Ahead (MW)</t>
  </si>
  <si>
    <t>Peak Demand for Month of Calendar 2016 (MW)</t>
  </si>
  <si>
    <t xml:space="preserve">Summary Table 3
Year Ahead Compliance Showing (Based on 100% requirement)
Claimed vs. Countable Resources in Each Bucket (MW) </t>
  </si>
  <si>
    <t>Maximum Cumulative Countable Capacity Levels (MW)
(J) = (I) x 100% of RAR</t>
  </si>
  <si>
    <t xml:space="preserve">Maximum Cumulative Countable Capacity Levels (MW)
(J) = (I) x 100% of RAR </t>
  </si>
  <si>
    <t>Category requirements Net of CAM Allocations (MW)</t>
  </si>
  <si>
    <t>Local RAR - Net of CAM &amp; RMR allocations (MW)</t>
  </si>
  <si>
    <t xml:space="preserve">The Year Ahead and Month Ahead Summary Tabs of the RA Template are completely automated; year ahead and month ahead  forecasted load and allocations are drawn from the "LSE Allocations " worksheet; LSEs are to record their load migration in Summary Table 4 of the LSE Allocations tab separated by service territory.  LSEs are only to update peak demand to account for load migration since the LSE received the original “Peak Demand [Coincident Peak Hour Demand Forecast provided by CEC]”.  Once the LSE has input its resource information into the supporting Resource Worksheets, the Summary Tab will automatically evaluate an LSE’s compliance status. </t>
  </si>
  <si>
    <t>ADERA_1_SOLAR1</t>
  </si>
  <si>
    <t>ALTWD_1_QF</t>
  </si>
  <si>
    <t>ASTORA_2_SOLAR1</t>
  </si>
  <si>
    <t>ASTORA_2_SOLAR2</t>
  </si>
  <si>
    <t>BIGCRK_7_DAM7</t>
  </si>
  <si>
    <t>BIGCRK_7_MAMRES</t>
  </si>
  <si>
    <t>BIGSKY_2_SOLAR1</t>
  </si>
  <si>
    <t>BIGSKY_2_SOLAR3</t>
  </si>
  <si>
    <t>BKRFLD_2_SOLAR1</t>
  </si>
  <si>
    <t>BLKCRK_2_SOLAR1</t>
  </si>
  <si>
    <t>BUCKCK_2_HYDRO</t>
  </si>
  <si>
    <t>CAPWD_1_QF</t>
  </si>
  <si>
    <t>CENTER_2_SOLAR1</t>
  </si>
  <si>
    <t>CRWCKS_1_SOLAR1</t>
  </si>
  <si>
    <t>CUMBIA_1_SOLAR</t>
  </si>
  <si>
    <t>DELSUR_6_CREST</t>
  </si>
  <si>
    <t>DIXNLD_1_LNDFL</t>
  </si>
  <si>
    <t>DRACKR_2_SOLAR1</t>
  </si>
  <si>
    <t>DRACKR_2_SOLAR2</t>
  </si>
  <si>
    <t>DSRTSL_2_SOLAR1</t>
  </si>
  <si>
    <t>DTCHWD_2_BT3WND</t>
  </si>
  <si>
    <t>DTCHWD_2_BT4WND</t>
  </si>
  <si>
    <t>EEKTMN_6_SOLAR1</t>
  </si>
  <si>
    <t>ETIWND_2_SOLAR1</t>
  </si>
  <si>
    <t>ETIWND_2_UNIT1</t>
  </si>
  <si>
    <t>FLOWD_2_WIND1</t>
  </si>
  <si>
    <t>FRESHW_1_SOLAR1</t>
  </si>
  <si>
    <t>GARLND_2_GASLR</t>
  </si>
  <si>
    <t>GARLND_2_GASLRA</t>
  </si>
  <si>
    <t>GARNET_2_HYDRO</t>
  </si>
  <si>
    <t>GARNET_2_WIND2</t>
  </si>
  <si>
    <t>GARNET_2_WIND3</t>
  </si>
  <si>
    <t>GARNET_2_WIND4</t>
  </si>
  <si>
    <t>GARNET_2_WIND5</t>
  </si>
  <si>
    <t>HENRTA_6_SOLAR1</t>
  </si>
  <si>
    <t>HENRTA_6_SOLAR2</t>
  </si>
  <si>
    <t>HENRTS_1_SOLAR</t>
  </si>
  <si>
    <t>IVWEST_2_SOLAR1</t>
  </si>
  <si>
    <t>KERMAN_6_SOLAR1</t>
  </si>
  <si>
    <t>KERMAN_6_SOLAR2</t>
  </si>
  <si>
    <t>KERNFT_1_UNITS</t>
  </si>
  <si>
    <t>KNGBRD_2_SOLAR1</t>
  </si>
  <si>
    <t>KNGBRD_2_SOLAR2</t>
  </si>
  <si>
    <t>LAMONT_1_SOLAR3</t>
  </si>
  <si>
    <t>LAMONT_1_SOLAR4</t>
  </si>
  <si>
    <t>LAMONT_1_SOLAR5</t>
  </si>
  <si>
    <t>LITLRK_6_SOLAR2</t>
  </si>
  <si>
    <t>LITLRK_6_SOLAR4</t>
  </si>
  <si>
    <t>LNCSTR_6_CREST</t>
  </si>
  <si>
    <t>MARCPW_6_SOLAR1</t>
  </si>
  <si>
    <t>MIDWD_2_WIND1</t>
  </si>
  <si>
    <t>MIDWD_2_WIND2</t>
  </si>
  <si>
    <t>MNDOTA_1_SOLAR2</t>
  </si>
  <si>
    <t>MOJAVW_2_SOLAR</t>
  </si>
  <si>
    <t>MRLSDS_6_SOLAR1</t>
  </si>
  <si>
    <t>MSTANG_2_SOLAR</t>
  </si>
  <si>
    <t>MSTANG_2_SOLAR3</t>
  </si>
  <si>
    <t>MSTANG_2_SOLAR4</t>
  </si>
  <si>
    <t>NZWIND_2_WDSTR5</t>
  </si>
  <si>
    <t>NZWIND_6_WDSTR4</t>
  </si>
  <si>
    <t>OASIS_6_CREST</t>
  </si>
  <si>
    <t>OASIS_6_SOLAR1</t>
  </si>
  <si>
    <t>OASIS_6_SOLAR2</t>
  </si>
  <si>
    <t>ORLND_6_SOLAR1</t>
  </si>
  <si>
    <t>PEABDY_2_LNDFL1</t>
  </si>
  <si>
    <t>PGCC_1_PDRP02</t>
  </si>
  <si>
    <t>PGEB_2_PDRP01</t>
  </si>
  <si>
    <t>PGEB_2_PDRP03</t>
  </si>
  <si>
    <t>PGEB_2_PDRP04</t>
  </si>
  <si>
    <t>PGF1_2_PDRP03</t>
  </si>
  <si>
    <t>PGP2_2_PDRP05</t>
  </si>
  <si>
    <t>PGSB_1_PDRP04</t>
  </si>
  <si>
    <t>PGSB_1_PDRP06</t>
  </si>
  <si>
    <t>PGST_2_PDRP01</t>
  </si>
  <si>
    <t>PLAINV_6_SOLAR3</t>
  </si>
  <si>
    <t>PLAINV_6_SOLARC</t>
  </si>
  <si>
    <t>PMDLET_6_SOLAR1</t>
  </si>
  <si>
    <t>PRIMM_2_SOLAR1</t>
  </si>
  <si>
    <t>RDWAY_1_CREST</t>
  </si>
  <si>
    <t>RTREE_2_WIND3</t>
  </si>
  <si>
    <t>RVSIDE_6_SOLAR1</t>
  </si>
  <si>
    <t>SANITR_6_UNITS</t>
  </si>
  <si>
    <t>SANTGO_2_LNDFL1</t>
  </si>
  <si>
    <t>SCEC_1_PDRP26</t>
  </si>
  <si>
    <t>SCEC_1_PDRP27</t>
  </si>
  <si>
    <t>SCEC_1_PDRP30</t>
  </si>
  <si>
    <t>SCEC_1_PDRP31</t>
  </si>
  <si>
    <t>SCEC_1_PDRP32</t>
  </si>
  <si>
    <t>SCEN_6_PDRP01</t>
  </si>
  <si>
    <t>SCEW_2_PDRP15</t>
  </si>
  <si>
    <t>SCEW_2_PDRP17</t>
  </si>
  <si>
    <t>SCEW_2_PDRP19</t>
  </si>
  <si>
    <t>SCEW_2_PDRP20</t>
  </si>
  <si>
    <t>SCHD_1_PDRP11</t>
  </si>
  <si>
    <t>SCHD_1_PDRP12</t>
  </si>
  <si>
    <t>SCLD_1_PDRP10</t>
  </si>
  <si>
    <t>SCNW_6_PDRP10</t>
  </si>
  <si>
    <t>SCNW_6_PDRP11</t>
  </si>
  <si>
    <t>SCNW_6_PDRP12</t>
  </si>
  <si>
    <t>SDG1_1_PDRP01</t>
  </si>
  <si>
    <t>SDG1_1_PDRP02</t>
  </si>
  <si>
    <t>SDG1_1_PDRP03</t>
  </si>
  <si>
    <t>SDG1_1_PDRP04</t>
  </si>
  <si>
    <t>SDG1_1_PDRP05</t>
  </si>
  <si>
    <t>SDG1_1_PDRP06</t>
  </si>
  <si>
    <t>SDG1_1_PDRP07</t>
  </si>
  <si>
    <t>SDG1_1_PDRP08</t>
  </si>
  <si>
    <t>SDG1_1_PDRP09</t>
  </si>
  <si>
    <t>SDG1_1_PDRP11</t>
  </si>
  <si>
    <t>SHUTLE_6_CREST</t>
  </si>
  <si>
    <t>SIERRA_1_UNITS</t>
  </si>
  <si>
    <t>SLST13_2_SOLAR1</t>
  </si>
  <si>
    <t>SNCLRA_2_SPRHYD</t>
  </si>
  <si>
    <t>SNCLRA_2_UNIT1</t>
  </si>
  <si>
    <t>SPIAND_1_ANDSN2</t>
  </si>
  <si>
    <t>STOREY_2_MDRCH2</t>
  </si>
  <si>
    <t>STOREY_2_MDRCH3</t>
  </si>
  <si>
    <t>TEHAPI_2_WIND1</t>
  </si>
  <si>
    <t>TEHAPI_2_WIND2</t>
  </si>
  <si>
    <t>TKOPWR_6_HYDRO</t>
  </si>
  <si>
    <t>TRNQLT_2_SOLAR</t>
  </si>
  <si>
    <t>TUPMAN_1_BIOGAS</t>
  </si>
  <si>
    <t>TX-ELK_6_SOLAR1</t>
  </si>
  <si>
    <t>USWND2_1_WIND1</t>
  </si>
  <si>
    <t>USWND2_1_WIND2</t>
  </si>
  <si>
    <t>VALLEY_5_SOLAR2</t>
  </si>
  <si>
    <t>VENWD_1_WIND1</t>
  </si>
  <si>
    <t>VENWD_1_WIND2</t>
  </si>
  <si>
    <t>VENWD_1_WIND3</t>
  </si>
  <si>
    <t>VESTAL_2_UNIT1</t>
  </si>
  <si>
    <t>VICTOR_1_CREST</t>
  </si>
  <si>
    <t>VICTOR_1_SOLAR3</t>
  </si>
  <si>
    <t>VICTOR_1_SOLAR4</t>
  </si>
  <si>
    <t>VICTOR_1_VDRYFB</t>
  </si>
  <si>
    <t>VOLTA_6_BAILCK</t>
  </si>
  <si>
    <t>KERNRG_1_UNITS</t>
  </si>
  <si>
    <t>SKERN_6_SOLAR1</t>
  </si>
  <si>
    <t>VEDDER_1_SEKERN</t>
  </si>
  <si>
    <t>VESTAL_2_KERN</t>
  </si>
  <si>
    <t>Table 4: Peak Demand Adjustments to account for Load Migration during 2016 (MW) - please see instructions</t>
  </si>
  <si>
    <t>Table 6- Monthly Flexible Capacity Requirements (MW)</t>
  </si>
  <si>
    <t>SCE Preferred LCR Credit</t>
  </si>
  <si>
    <t>AVENAL_6_AVSLR1</t>
  </si>
  <si>
    <t>AVENAL_6_AVSLR2</t>
  </si>
  <si>
    <t>BIGSKY_2_SOLAR2</t>
  </si>
  <si>
    <t>BIGSKY_2_SOLAR4</t>
  </si>
  <si>
    <t>BIGSKY_2_SOLAR5</t>
  </si>
  <si>
    <t>BIGSKY_2_SOLAR6</t>
  </si>
  <si>
    <t>BIGSKY_2_SOLAR7</t>
  </si>
  <si>
    <t>BLYTHE_1_SOLAR2</t>
  </si>
  <si>
    <t>BOWMN_6_HYDRO</t>
  </si>
  <si>
    <t>CALFTN_2_SOLAR</t>
  </si>
  <si>
    <t>CEDUCR_2_SOLAR1</t>
  </si>
  <si>
    <t>CEDUCR_2_SOLAR2</t>
  </si>
  <si>
    <t>CEDUCR_2_SOLAR3</t>
  </si>
  <si>
    <t>CEDUCR_2_SOLAR4</t>
  </si>
  <si>
    <t>CHINO_2_APEBT1</t>
  </si>
  <si>
    <t>COPMT4_2_SOLAR4</t>
  </si>
  <si>
    <t>COVERD_2_HCKHY1</t>
  </si>
  <si>
    <t>COVERD_2_MCKHY1</t>
  </si>
  <si>
    <t>COVERD_2_RCKHY1</t>
  </si>
  <si>
    <t>CURTIS_1_CANLCK</t>
  </si>
  <si>
    <t>CURTIS_1_FARFLD</t>
  </si>
  <si>
    <t>DELAMO_2_SOLAR3</t>
  </si>
  <si>
    <t>DELAMO_2_SOLAR4</t>
  </si>
  <si>
    <t>DELAMO_2_SOLAR5</t>
  </si>
  <si>
    <t>DELAMO_2_SOLAR6</t>
  </si>
  <si>
    <t>DEVERS_2_DHSPG2</t>
  </si>
  <si>
    <t>ELCAJN_6_EB1BT1</t>
  </si>
  <si>
    <t>ESCNDO_6_EB1BT1</t>
  </si>
  <si>
    <t>ESCNDO_6_EB2BT2</t>
  </si>
  <si>
    <t>ESCNDO_6_EB3BT3</t>
  </si>
  <si>
    <t>ETIWND_2_SOLAR2</t>
  </si>
  <si>
    <t>ETIWND_2_SOLAR5</t>
  </si>
  <si>
    <t>EXCLSG_1_SOLAR</t>
  </si>
  <si>
    <t>GALE_1_SR3SR3</t>
  </si>
  <si>
    <t>GIFENS_6_BUGSL1</t>
  </si>
  <si>
    <t>GLDFGR_6_SOLAR1</t>
  </si>
  <si>
    <t>GLDFGR_6_SOLAR2</t>
  </si>
  <si>
    <t>GLNARM_2_UNIT 5</t>
  </si>
  <si>
    <t>HATLOS_6_BWDHY1</t>
  </si>
  <si>
    <t>JACMSR_1_JACSR1</t>
  </si>
  <si>
    <t>KRAMER_1_SEGSR3</t>
  </si>
  <si>
    <t>KRAMER_1_SEGSR4</t>
  </si>
  <si>
    <t>LILIAC_6_SOLAR</t>
  </si>
  <si>
    <t>MIRLOM_2_LNDFL</t>
  </si>
  <si>
    <t>MIRLOM_2_MLBBTA</t>
  </si>
  <si>
    <t>MIRLOM_2_MLBBTB</t>
  </si>
  <si>
    <t>MORWD_6_QF</t>
  </si>
  <si>
    <t>MSOLAR_2_SOLAR2</t>
  </si>
  <si>
    <t>MSOLAR_2_SOLAR3</t>
  </si>
  <si>
    <t>MURRAY_6_UNIT</t>
  </si>
  <si>
    <t>NOVATO_6_LNDFL</t>
  </si>
  <si>
    <t>OAK L_1_GTG1</t>
  </si>
  <si>
    <t>OASIS_6_SOLAR3</t>
  </si>
  <si>
    <t>OROLOM_1_SOLAR1</t>
  </si>
  <si>
    <t>OROLOM_1_SOLAR2</t>
  </si>
  <si>
    <t>PAIGES_6_SOLAR</t>
  </si>
  <si>
    <t>PBLOSM_2_SOLAR</t>
  </si>
  <si>
    <t>PGCC_1_PDRP04</t>
  </si>
  <si>
    <t>PGCC_1_PDRP05</t>
  </si>
  <si>
    <t>PGEB_2_PDRP05</t>
  </si>
  <si>
    <t>PGEB_2_PDRP09</t>
  </si>
  <si>
    <t>PGEB_2_PDRP10</t>
  </si>
  <si>
    <t>PGEB_2_RDRR08</t>
  </si>
  <si>
    <t>PGF1_2_PDRP04</t>
  </si>
  <si>
    <t>PGF1_2_PDRP07</t>
  </si>
  <si>
    <t>PGF1_2_PDRP08</t>
  </si>
  <si>
    <t>PGF1_2_PDRP11</t>
  </si>
  <si>
    <t>PGF1_2_RDRR05</t>
  </si>
  <si>
    <t>PGF1_2_RDRR06</t>
  </si>
  <si>
    <t>PGFG_1_PDRP05</t>
  </si>
  <si>
    <t>PGKN_2_PDRP02</t>
  </si>
  <si>
    <t>PGNB_2_PDRP02</t>
  </si>
  <si>
    <t>PGNB_2_PDRP03</t>
  </si>
  <si>
    <t>PGNC_1_PDRP01</t>
  </si>
  <si>
    <t>PGNP_2_PDRP02</t>
  </si>
  <si>
    <t>PGNP_2_RDRR09</t>
  </si>
  <si>
    <t>PGP2_2_PDRP07</t>
  </si>
  <si>
    <t>PGP2_2_PDRP08</t>
  </si>
  <si>
    <t>PGSB_1_PDRP08</t>
  </si>
  <si>
    <t>PGSB_1_PDRP10</t>
  </si>
  <si>
    <t>PGSB_1_PDRP11</t>
  </si>
  <si>
    <t>PGSB_1_PDRP12</t>
  </si>
  <si>
    <t>PGSB_1_PDRP13</t>
  </si>
  <si>
    <t>PGSB_1_RDRR05</t>
  </si>
  <si>
    <t>PGSF_2_PDRP03</t>
  </si>
  <si>
    <t>PGSF_2_PDRP04</t>
  </si>
  <si>
    <t>PGSF_2_PDRP08</t>
  </si>
  <si>
    <t>PGSF_2_PDRP11</t>
  </si>
  <si>
    <t>PGSF_2_PDRP12</t>
  </si>
  <si>
    <t>PGSI_1_PDRP01</t>
  </si>
  <si>
    <t>PGSI_1_PDRP02</t>
  </si>
  <si>
    <t>PGST_2_PDRP03</t>
  </si>
  <si>
    <t>PGZP_2_PDRP02</t>
  </si>
  <si>
    <t>PGZP_2_RDRR02</t>
  </si>
  <si>
    <t>PIOPIC_2_CTG1</t>
  </si>
  <si>
    <t>PIOPIC_2_CTG2</t>
  </si>
  <si>
    <t>PIOPIC_2_CTG3</t>
  </si>
  <si>
    <t>PLAINV_6_DSOLAR</t>
  </si>
  <si>
    <t>PLAINV_6_NLRSR1</t>
  </si>
  <si>
    <t>PMPJCK_1_RB2SLR</t>
  </si>
  <si>
    <t>PMPJCK_1_SOLAR2</t>
  </si>
  <si>
    <t>RECTOR_2_CREST</t>
  </si>
  <si>
    <t>REDMAN_2_SOLAR</t>
  </si>
  <si>
    <t>RNDMTN_2_SLSPHY1</t>
  </si>
  <si>
    <t>ROSMND_6_SOLAR</t>
  </si>
  <si>
    <t>RTEDDY_2_SOLAR1</t>
  </si>
  <si>
    <t>RTEDDY_2_SOLAR2</t>
  </si>
  <si>
    <t>SANTGO_2_MABBT1</t>
  </si>
  <si>
    <t>SCEC_1_PDRP38</t>
  </si>
  <si>
    <t>SCEC_1_PDRP39</t>
  </si>
  <si>
    <t>SCEN_6_PDRP18</t>
  </si>
  <si>
    <t>SCEN_6_PDRP19</t>
  </si>
  <si>
    <t>SCEN_6_PDRP20</t>
  </si>
  <si>
    <t>SCEW_2_PDRP24</t>
  </si>
  <si>
    <t>SCHD_1_PDRP15</t>
  </si>
  <si>
    <t>SDG1_1_PDRP10</t>
  </si>
  <si>
    <t>SDG1_1_PDRP14</t>
  </si>
  <si>
    <t>SDG1_1_PDRP15</t>
  </si>
  <si>
    <t>SDG1_1_PDRP17</t>
  </si>
  <si>
    <t>SDG1_1_PDRP18</t>
  </si>
  <si>
    <t>SEGS_1_SR2SL2</t>
  </si>
  <si>
    <t>SKERN_6_SOLAR2</t>
  </si>
  <si>
    <t>SNCLRA_2_HOWLNG</t>
  </si>
  <si>
    <t>SPRGVL_2_CREST</t>
  </si>
  <si>
    <t>STOREY_2_MDRCH4</t>
  </si>
  <si>
    <t>TORTLA_1_SOLAR</t>
  </si>
  <si>
    <t>VEAVST_1_SOLAR</t>
  </si>
  <si>
    <t>VESTAL_2_SOLAR1</t>
  </si>
  <si>
    <t>VESTAL_2_SOLAR2</t>
  </si>
  <si>
    <t>VLCNTR_6_VCSLR</t>
  </si>
  <si>
    <t>WHITNY_6_SOLAR</t>
  </si>
  <si>
    <t>WLDWD_1_SOLAR2</t>
  </si>
  <si>
    <t>WOODWR_1_HYDRO</t>
  </si>
  <si>
    <r>
      <t>Table 1 on the "Summary Year Ahead" sheet automatically draws load and allocation data from the "LSE Allocations" spreadsheet.  The Year Ahead Summary page will draw information from the the year ahead load forecast data (Table 1) on the "LSE Allocations" sheet, grosses it up for the 115% PRM , and computes the 90% Year Ahead Requirement.   Summary Table 1 then subtracts the monthly RMR,</t>
    </r>
    <r>
      <rPr>
        <b/>
        <sz val="12"/>
        <rFont val="Times New Roman"/>
        <family val="1"/>
      </rPr>
      <t xml:space="preserve"> monthly </t>
    </r>
    <r>
      <rPr>
        <sz val="12"/>
        <rFont val="Times New Roman"/>
        <family val="1"/>
      </rPr>
      <t xml:space="preserve">CAM allocations (credits/debits) and monthly LCR preferred resources for each zone, rounds the whole MW and delivers the Zonal RAR.  Then the Zonal RA obligation is summed into a total year ahead RA obligation.  </t>
    </r>
  </si>
  <si>
    <t xml:space="preserve"> RMR and CAM Allocations, SCE Preferred LCR Credit, CPM Credit</t>
  </si>
  <si>
    <t>RMR and CAM Allocations, SCE Preferred LCR Credit, CPM Credit</t>
  </si>
  <si>
    <t xml:space="preserve">Table 1 on the "Summary Month Ahead" sheet automatically draws load and allocation data from the "LSE Allocations" spreadsheet. Table 1 uses the year ahead load forcast values from the "Summary Year Ahead" sheet and adds in monthly load migration reported in Table 4 or the "LSE Allocations" sheet and  grosses it up for the 115% PRM .  Summary Table 1 then subtracts the RMR, CAM allocations (credits/debits), LCR preferred resources, and CPM credit  for each zone, rounds the whole MW  and delivers the Zonal RAR.  Then the Zonal RA obligation is summed into a total month ahead RA obligation.    </t>
  </si>
  <si>
    <t>Sumary Table 5 is only located on the Summary Month Ahead sheet.  Table summarizes the incremental local requirement that covers the July- December compliance months.  This table takes the LSEs Incremental Local Area LCR Allocations (reported in Table 5 of the LSE Allocations tab) , and sums them with the LSE's existing Local RA obligation, then subtracts local CPM allocation credit.  August DR amounts are added as resources in the Local Area, and are not debited from the Local RA obligation.  Column D highlights any local deficiency that exist. When there is a deficiency a red number appears that specifies the Local RA deficiency in MW. A blue number appears when the local obligation is fulfilled.  The value of the blue number is how much Local RA the LSE retains over their local obligation.  This amount may be sold to another LSE that is short in the local area, provided that the LSE still maintains sufficient system capacity to meet their RA obligation.</t>
  </si>
  <si>
    <t>BIGSKY_2_BSKSR6</t>
  </si>
  <si>
    <t>BIGSKY_2_BSKSR7</t>
  </si>
  <si>
    <t>BIGSKY_2_BSKSR8</t>
  </si>
  <si>
    <t>CENTER_2_TECNG1</t>
  </si>
  <si>
    <t>CRELMN_6_RAMSR3</t>
  </si>
  <si>
    <t>CUYAMS_6_CUYSR1</t>
  </si>
  <si>
    <t>DAIRLD_1_MD1SL1</t>
  </si>
  <si>
    <t>DELSUR_6_BSOLAR</t>
  </si>
  <si>
    <t>DEVERS_2_CS2SR4</t>
  </si>
  <si>
    <t>FAIRHV_6_UNIT</t>
  </si>
  <si>
    <t>FROGTN_1_UTICAA</t>
  </si>
  <si>
    <t>GANSO_1_WSTBM1</t>
  </si>
  <si>
    <t>GARNET_2_DIFWD1</t>
  </si>
  <si>
    <t>GARNET_2_WPMWD6</t>
  </si>
  <si>
    <t>GASKW1_2_GW1SR1</t>
  </si>
  <si>
    <t>KRAMER_1_KJ5SR5</t>
  </si>
  <si>
    <t>LAMONT_1_SOLAR2</t>
  </si>
  <si>
    <t>LITLRK_6_SOLAR3</t>
  </si>
  <si>
    <t>MAGUND_1_BKISR1</t>
  </si>
  <si>
    <t>MAGUND_1_BKSSR2</t>
  </si>
  <si>
    <t>MANTEC_1_ML1SR1</t>
  </si>
  <si>
    <t>MONLTS_2_MONWD4</t>
  </si>
  <si>
    <t>MONLTS_2_MONWD5</t>
  </si>
  <si>
    <t>MONLTS_2_MONWD6</t>
  </si>
  <si>
    <t>MONLTS_2_MONWD7</t>
  </si>
  <si>
    <t>OAKWD_6_QF</t>
  </si>
  <si>
    <t>OLDRIV_6_CESDBM</t>
  </si>
  <si>
    <t>OLDRIV_6_LKVBM1</t>
  </si>
  <si>
    <t>OLINDA_7_BLKSND</t>
  </si>
  <si>
    <t>ORTGA_6_ME1SL1</t>
  </si>
  <si>
    <t>PGCC_1_PDRP08</t>
  </si>
  <si>
    <t>PGCC_1_PDRP12</t>
  </si>
  <si>
    <t>PGCC_1_PDRP13</t>
  </si>
  <si>
    <t>PGEB_2_PDRP11</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</si>
  <si>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</si>
  <si>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</si>
  <si>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</si>
  <si>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</si>
  <si>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</si>
  <si>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</si>
  <si>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</si>
  <si>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</si>
  <si>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</si>
  <si>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</si>
  <si>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</si>
  <si>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</si>
  <si>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</si>
  <si>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</si>
  <si>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</si>
  <si>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</si>
  <si>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</si>
  <si>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</si>
  <si>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</si>
  <si>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</si>
  <si>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</si>
  <si>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</si>
  <si>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</si>
  <si>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</si>
  <si>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</si>
  <si>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</si>
  <si>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</si>
  <si>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</si>
  <si>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PGF1_2_RDRR07</t>
  </si>
  <si>
    <t>PGFG_1_PDRP13</t>
  </si>
  <si>
    <t>PGFG_1_PDRP14</t>
  </si>
  <si>
    <t>PGFG_1_PDRP15</t>
  </si>
  <si>
    <t>PGFG_1_RDRR03</t>
  </si>
  <si>
    <t>PGHB_6_PDRP04</t>
  </si>
  <si>
    <t>PGHB_6_PDRP05</t>
  </si>
  <si>
    <t>PGHB_6_PDRP06</t>
  </si>
  <si>
    <t>PGKN_2_PDRP06</t>
  </si>
  <si>
    <t>PGKN_2_PDRP07</t>
  </si>
  <si>
    <t>PGKN_2_PDRP08</t>
  </si>
  <si>
    <t>PGKN_2_PDRP09</t>
  </si>
  <si>
    <t>PGNB_2_PDRP05</t>
  </si>
  <si>
    <t>PGNB_2_PDRP12</t>
  </si>
  <si>
    <t>PGNB_2_PDRP15</t>
  </si>
  <si>
    <t>PGNB_2_RDRR03</t>
  </si>
  <si>
    <t>PGNC_1_PDRP04</t>
  </si>
  <si>
    <t>PGNC_1_PDRP05</t>
  </si>
  <si>
    <t>PGNP_2_PDRP01</t>
  </si>
  <si>
    <t>PGNP_2_PDRP08</t>
  </si>
  <si>
    <t>PGNP_2_PDRP09</t>
  </si>
  <si>
    <t>PGNP_2_PDRP10</t>
  </si>
  <si>
    <t>PGNP_2_PDRP11</t>
  </si>
  <si>
    <t>PGNP_2_PDRP16</t>
  </si>
  <si>
    <t>PGNP_2_PDRP17</t>
  </si>
  <si>
    <t>PGNP_2_PDRP18</t>
  </si>
  <si>
    <t>PGP2_2_PDRP17</t>
  </si>
  <si>
    <t>PGP2_2_PDRP22</t>
  </si>
  <si>
    <t>PGP2_2_PDRP23</t>
  </si>
  <si>
    <t>PGP2_2_PDRP24</t>
  </si>
  <si>
    <t>PGP2_2_PDRP25</t>
  </si>
  <si>
    <t>PGP2_2_PDRP26</t>
  </si>
  <si>
    <t>PGP2_2_PDRP28</t>
  </si>
  <si>
    <t>PGP2_2_PDRP29</t>
  </si>
  <si>
    <t>PGP2_2_PDRP30</t>
  </si>
  <si>
    <t>PGSB_1_PDRP16</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</si>
  <si>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</si>
  <si>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</si>
  <si>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</si>
  <si>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</si>
  <si>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</si>
  <si>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</si>
  <si>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</si>
  <si>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</si>
  <si>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</si>
  <si>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</si>
  <si>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</si>
  <si>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</si>
  <si>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</si>
  <si>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PGSB_1_RDRR04</t>
  </si>
  <si>
    <t>PGSF_2_PDRP01</t>
  </si>
  <si>
    <t>PGSF_2_PDRP18</t>
  </si>
  <si>
    <t>PGSF_2_PDRP19</t>
  </si>
  <si>
    <t>PGSF_2_PDRP20</t>
  </si>
  <si>
    <t>PGSF_2_PDRP21</t>
  </si>
  <si>
    <t>PGSF_2_PDRP22</t>
  </si>
  <si>
    <t>PGSF_2_PDRP23</t>
  </si>
  <si>
    <t>PGSF_2_PDRP26</t>
  </si>
  <si>
    <t>PGSF_2_PDRP27</t>
  </si>
  <si>
    <t>PGSF_2_PDRP28</t>
  </si>
  <si>
    <t>PGSF_2_PDRP29</t>
  </si>
  <si>
    <t>PGSI_1_PDRP03</t>
  </si>
  <si>
    <t>PGSI_1_PDRP09</t>
  </si>
  <si>
    <t>PGSI_1_PDRP10</t>
  </si>
  <si>
    <t>PGSI_1_PDRP11</t>
  </si>
  <si>
    <t>PGSI_1_PDRP12</t>
  </si>
  <si>
    <t>PGSI_1_PDRP15</t>
  </si>
  <si>
    <t>PGSI_1_PDRP16</t>
  </si>
  <si>
    <t>PGSI_1_PDRP17</t>
  </si>
  <si>
    <t>PGST_2_PDRP07</t>
  </si>
  <si>
    <t>PGST_2_PDRP08</t>
  </si>
  <si>
    <t>PGST_2_PDRP09</t>
  </si>
  <si>
    <t>PGST_2_PDRP10</t>
  </si>
  <si>
    <t>PGST_2_PDRP11</t>
  </si>
  <si>
    <t>PGZP_2_PDRP07</t>
  </si>
  <si>
    <t>PGZP_2_PDRP08</t>
  </si>
  <si>
    <t>PGZP_2_PDRP09</t>
  </si>
  <si>
    <t>PGZP_2_PDRP10</t>
  </si>
  <si>
    <t>PGZP_2_PDRP11</t>
  </si>
  <si>
    <t>PNCHVS_2_SOLAR</t>
  </si>
  <si>
    <t>RICHMN_1_CHVSR2</t>
  </si>
  <si>
    <t>RICHMN_1_SOLAR</t>
  </si>
  <si>
    <t>SCEC_1_PDRP05</t>
  </si>
  <si>
    <t>SCEC_1_PDRP06</t>
  </si>
  <si>
    <t>SCEC_1_PDRP07</t>
  </si>
  <si>
    <t>SCEC_1_PDRP08</t>
  </si>
  <si>
    <t>SCEC_1_PDRP09</t>
  </si>
  <si>
    <t>SCEC_1_PDRP10</t>
  </si>
  <si>
    <t>SCEC_1_PDRP11</t>
  </si>
  <si>
    <t>SCEC_1_PDRP12</t>
  </si>
  <si>
    <t>SCEC_1_PDRP13</t>
  </si>
  <si>
    <t>SCEC_1_PDRP14</t>
  </si>
  <si>
    <t>SCEC_1_PDRP18</t>
  </si>
  <si>
    <t>SCEC_1_PDRP19</t>
  </si>
  <si>
    <t>SCEC_1_PDRP20</t>
  </si>
  <si>
    <t>SCEC_1_PDRP41</t>
  </si>
  <si>
    <t>SCEC_1_PDRP42</t>
  </si>
  <si>
    <t>SCEC_1_PDRP43</t>
  </si>
  <si>
    <t>SCEC_1_PDRP44</t>
  </si>
  <si>
    <t>SCEC_1_PDRP45</t>
  </si>
  <si>
    <t>SCEC_1_PDRP46</t>
  </si>
  <si>
    <t>SCEC_1_PDRP47</t>
  </si>
  <si>
    <t>SCEC_1_PDRP48</t>
  </si>
  <si>
    <t>SCEC_1_PDRP49</t>
  </si>
  <si>
    <t>SCEC_1_PDRP50</t>
  </si>
  <si>
    <t>SCEC_1_PDRP51</t>
  </si>
  <si>
    <t>SCEC_1_PDRP52</t>
  </si>
  <si>
    <t>SCEC_1_PDRP53</t>
  </si>
  <si>
    <t>SCEC_1_PDRP54</t>
  </si>
  <si>
    <t>SCEC_1_PDRP55</t>
  </si>
  <si>
    <t>SCEC_1_PDRP56</t>
  </si>
  <si>
    <t>SCEC_1_PDRP57</t>
  </si>
  <si>
    <t>SCEC_1_PDRP59</t>
  </si>
  <si>
    <t>SCEN_6_PDRP02</t>
  </si>
  <si>
    <t>SCEN_6_PDRP06</t>
  </si>
  <si>
    <t>SCEN_6_PDRP07</t>
  </si>
  <si>
    <t>SCEN_6_PDRP08</t>
  </si>
  <si>
    <t>SCEN_6_PDRP09</t>
  </si>
  <si>
    <t>SCEN_6_PDRP11</t>
  </si>
  <si>
    <t>SCEN_6_PDRP14</t>
  </si>
  <si>
    <t>SCEN_6_PDRP15</t>
  </si>
  <si>
    <t>SCEN_6_PDRP21</t>
  </si>
  <si>
    <t>SCEN_6_PDRP22</t>
  </si>
  <si>
    <t>SCEN_6_PDRP23</t>
  </si>
  <si>
    <t>SCEN_6_PDRP24</t>
  </si>
  <si>
    <t>SCEN_6_PDRP25</t>
  </si>
  <si>
    <t>SCEN_6_PDRP26</t>
  </si>
  <si>
    <t>SCEN_6_PDRP27</t>
  </si>
  <si>
    <t>SCEN_6_PDRP29</t>
  </si>
  <si>
    <t>SCEN_6_PDRP30</t>
  </si>
  <si>
    <t>SCEN_6_PDRP31</t>
  </si>
  <si>
    <t>SCEN_6_PDRP32</t>
  </si>
  <si>
    <t>SCEW_2_PDRP27</t>
  </si>
  <si>
    <t>SCEW_2_PDRP28</t>
  </si>
  <si>
    <t>SCEW_2_PDRP29</t>
  </si>
  <si>
    <t>SCEW_2_PDRP31</t>
  </si>
  <si>
    <t>SCEW_2_PDRP32</t>
  </si>
  <si>
    <t>SCEW_2_PDRP33</t>
  </si>
  <si>
    <t>SCEW_2_PDRP37</t>
  </si>
  <si>
    <t>SCEW_2_PDRP38</t>
  </si>
  <si>
    <t>SCEW_2_PDRP39</t>
  </si>
  <si>
    <t>SCEW_2_PDRP40</t>
  </si>
  <si>
    <t>SCEW_2_PDRP41</t>
  </si>
  <si>
    <t>SCEW_2_PDRP42</t>
  </si>
  <si>
    <t>SCEW_2_PDRP43</t>
  </si>
  <si>
    <t>SCEW_2_PDRP44</t>
  </si>
  <si>
    <t>SCEW_2_PDRP45</t>
  </si>
  <si>
    <t>SCEW_2_PDRP46</t>
  </si>
  <si>
    <t>SCEW_2_PDRP47</t>
  </si>
  <si>
    <t>SCEW_2_PDRP48</t>
  </si>
  <si>
    <t>SCEW_2_PDRP49</t>
  </si>
  <si>
    <t>SCEW_2_PDRP50</t>
  </si>
  <si>
    <t>SCEW_2_PDRP51</t>
  </si>
  <si>
    <t>SCEW_2_PDRP52</t>
  </si>
  <si>
    <t>SCEW_2_PDRP53</t>
  </si>
  <si>
    <t>SCEW_2_PDRP54</t>
  </si>
  <si>
    <t>SCEW_2_PDRP55</t>
  </si>
  <si>
    <t>SCEW_2_PDRP56</t>
  </si>
  <si>
    <t>SCEW_2_PDRP57</t>
  </si>
  <si>
    <t>SCEW_2_PDRP58</t>
  </si>
  <si>
    <t>SCEW_2_PDRP59</t>
  </si>
  <si>
    <t>SCEW_2_PDRP60</t>
  </si>
  <si>
    <t>SCEW_2_PDRP61</t>
  </si>
  <si>
    <t>SCHD_1_PDRP01</t>
  </si>
  <si>
    <t>SCHD_1_PDRP02</t>
  </si>
  <si>
    <t>SCHD_1_PDRP04</t>
  </si>
  <si>
    <t>SCHD_1_PDRP06</t>
  </si>
  <si>
    <t>SCHD_1_PDRP07</t>
  </si>
  <si>
    <t>SCHD_1_PDRP08</t>
  </si>
  <si>
    <t>SCHD_1_PDRP09</t>
  </si>
  <si>
    <t>SCHD_1_PDRP10</t>
  </si>
  <si>
    <t>SCHD_1_PDRP16</t>
  </si>
  <si>
    <t>SCHD_1_PDRP17</t>
  </si>
  <si>
    <t>SCHD_1_PDRP18</t>
  </si>
  <si>
    <t>SCHD_1_PDRP19</t>
  </si>
  <si>
    <t>SCHD_1_PDRP20</t>
  </si>
  <si>
    <t>SCHD_1_PDRP21</t>
  </si>
  <si>
    <t>SCHD_1_PDRP23</t>
  </si>
  <si>
    <t>SCHD_1_PDRP24</t>
  </si>
  <si>
    <t>SCHD_1_PDRP25</t>
  </si>
  <si>
    <t>SCHD_1_PDRP26</t>
  </si>
  <si>
    <t>SCLD_1_PDRP09</t>
  </si>
  <si>
    <t>SCLD_1_PDRP11</t>
  </si>
  <si>
    <t>SCNW_6_PDRP07</t>
  </si>
  <si>
    <t>SCNW_6_PDRP08</t>
  </si>
  <si>
    <t>SCNW_6_PDRP09</t>
  </si>
  <si>
    <t>SCNW_6_PDRP17</t>
  </si>
  <si>
    <t>SCNW_6_PDRP18</t>
  </si>
  <si>
    <t>SCNW_6_PDRP19</t>
  </si>
  <si>
    <t>SCNW_6_PDRP20</t>
  </si>
  <si>
    <t>SCNW_6_PDRP21</t>
  </si>
  <si>
    <t>SCNW_6_PDRP22</t>
  </si>
  <si>
    <t>SCNW_6_PDRP24</t>
  </si>
  <si>
    <t>SCNW_6_PDRP25</t>
  </si>
  <si>
    <t>SCNW_6_PDRP26</t>
  </si>
  <si>
    <t>SCNW_6_PDRP27</t>
  </si>
  <si>
    <t>SCNW_6_PDRP28</t>
  </si>
  <si>
    <t>SDG1_1_PDRP12</t>
  </si>
  <si>
    <t>SDG1_1_PDRP25</t>
  </si>
  <si>
    <t>SDG1_1_PDRP26</t>
  </si>
  <si>
    <t>SDG1_1_PDRP27</t>
  </si>
  <si>
    <t>SDG1_1_PDRP28</t>
  </si>
  <si>
    <t>SDG1_1_PDRP30</t>
  </si>
  <si>
    <t>SDG1_1_PDRP31</t>
  </si>
  <si>
    <t>SDG1_1_PDRP32</t>
  </si>
  <si>
    <t>SDG1_1_PDRP33</t>
  </si>
  <si>
    <t>SDG1_1_PDRP34</t>
  </si>
  <si>
    <t>SDG1_1_PDRP37</t>
  </si>
  <si>
    <t>SDG1_1_PDRP38</t>
  </si>
  <si>
    <t>SDG1_1_PDRP39</t>
  </si>
  <si>
    <t>SDG1_1_PDRP40</t>
  </si>
  <si>
    <t>SDG1_1_PDRP41</t>
  </si>
  <si>
    <t>SDG1_1_PDRP42</t>
  </si>
  <si>
    <t>SDG1_1_PDRP43</t>
  </si>
  <si>
    <t>SDG1_1_PDRP44</t>
  </si>
  <si>
    <t>SDG1_1_PDRP45</t>
  </si>
  <si>
    <t>SDG1_1_PDRP46</t>
  </si>
  <si>
    <t>SDG1_1_PDRP47</t>
  </si>
  <si>
    <t>SDG1_1_PDRP48</t>
  </si>
  <si>
    <t>SDG1_1_PDRP49</t>
  </si>
  <si>
    <t>SDG1_1_PDRP50</t>
  </si>
  <si>
    <t>SDG1_1_PDRP51</t>
  </si>
  <si>
    <t>SMYRNA_1_DL1SR1</t>
  </si>
  <si>
    <t>SNCLRA_2_UNIT</t>
  </si>
  <si>
    <t>SWIFT_1_NAS</t>
  </si>
  <si>
    <t>TRNQL8_2_AMASR1</t>
  </si>
  <si>
    <t>TRNQL8_2_AZUSR1</t>
  </si>
  <si>
    <t>TRNQL8_2_ROJSR1</t>
  </si>
  <si>
    <t>TRNQL8_2_VERSR1</t>
  </si>
  <si>
    <t>TULEWD_1_TULWD1</t>
  </si>
  <si>
    <t>USWND2_1_WIND3</t>
  </si>
  <si>
    <t>USWND4_2_UNIT2</t>
  </si>
  <si>
    <t>VSTAES_6_VESBT1</t>
  </si>
  <si>
    <t>HARBGN_7_UNITS</t>
  </si>
  <si>
    <t>SDG1_1_PDRP59</t>
  </si>
  <si>
    <t>CUMMNG_6_SUNCT1</t>
  </si>
  <si>
    <t>LGHTHP_6_ICEGEN</t>
  </si>
  <si>
    <t>LITLRK_6_GBCSR1</t>
  </si>
  <si>
    <t>OASIS_6_GBDSR4</t>
  </si>
  <si>
    <t>PGKN_2_RDRR03</t>
  </si>
  <si>
    <t>PGNB_2_PDRP04</t>
  </si>
  <si>
    <t>PGNP_2_PDRP03</t>
  </si>
  <si>
    <t>PGNP_2_RDRR01</t>
  </si>
  <si>
    <t>PGSF_2_PDRP30</t>
  </si>
  <si>
    <t>PGSF_2_PDRP31</t>
  </si>
  <si>
    <t>PGST_2_RDRR02</t>
  </si>
  <si>
    <t>SCEW_2_PDRP30</t>
  </si>
  <si>
    <t>SDG1_1_PDRP57</t>
  </si>
  <si>
    <t>SDG1_1_PDRP58</t>
  </si>
  <si>
    <t>Shafter Solar</t>
  </si>
  <si>
    <t>West Antelope Solar</t>
  </si>
  <si>
    <t>Adera Solar</t>
  </si>
  <si>
    <t>GEYSERS AIDLIN AGGREGATE</t>
  </si>
  <si>
    <t>Adams East</t>
  </si>
  <si>
    <t>Adobe Solar</t>
  </si>
  <si>
    <t>Fresno Peaker</t>
  </si>
  <si>
    <t>Fresno Cogen</t>
  </si>
  <si>
    <t>Agua Caliente Solar</t>
  </si>
  <si>
    <t>ALAMITOS GEN STA. UNIT 3</t>
  </si>
  <si>
    <t>ALAMITOS GEN STA. UNIT 4</t>
  </si>
  <si>
    <t>ALAMITOS GEN STA. UNIT 5</t>
  </si>
  <si>
    <t xml:space="preserve">ALAMO POWER PLANT </t>
  </si>
  <si>
    <t>Salmon Creek Hydroelectric Project</t>
  </si>
  <si>
    <t>ALAMEDA GT UNIT 1</t>
  </si>
  <si>
    <t>ALAMEDA GT UNIT 2</t>
  </si>
  <si>
    <t>Alpaugh North, LLC</t>
  </si>
  <si>
    <t>Alpaugh 50 LLC</t>
  </si>
  <si>
    <t>Pinyon Pines 1</t>
  </si>
  <si>
    <t>Pinyon Pines 2</t>
  </si>
  <si>
    <t>Alta Wind 4</t>
  </si>
  <si>
    <t>Alta Wind 5</t>
  </si>
  <si>
    <t>Alta Wind 8</t>
  </si>
  <si>
    <t>Alta Wind 1</t>
  </si>
  <si>
    <t>Alta Wind 2</t>
  </si>
  <si>
    <t>Alta Wind 3</t>
  </si>
  <si>
    <t>Mustang Hills</t>
  </si>
  <si>
    <t>Alta Wind 11</t>
  </si>
  <si>
    <t>Alta Wind 10</t>
  </si>
  <si>
    <t>Altwind</t>
  </si>
  <si>
    <t>CANYON POWER PLANT UNIT 1</t>
  </si>
  <si>
    <t>CANYON POWER PLANT UNIT 2</t>
  </si>
  <si>
    <t>CANYON POWER PLANT UNIT 3</t>
  </si>
  <si>
    <t>CANYON POWER PLANT UNIT 4</t>
  </si>
  <si>
    <t>ANAHEIM COMBUSTION TURBINE</t>
  </si>
  <si>
    <t>ANTELOPE QFS</t>
  </si>
  <si>
    <t>SLAB CREEK HYDRO</t>
  </si>
  <si>
    <t>Wind Resource II</t>
  </si>
  <si>
    <t>WATSON COGENERATION</t>
  </si>
  <si>
    <t>Orion 1 Solar</t>
  </si>
  <si>
    <t>Orion 2 Solar</t>
  </si>
  <si>
    <t>Astoria 1</t>
  </si>
  <si>
    <t>Astoria 2</t>
  </si>
  <si>
    <t>Atwell West</t>
  </si>
  <si>
    <t>Atwell Island PV Solar Generating Faci.</t>
  </si>
  <si>
    <t>Avenal Park Solar Project</t>
  </si>
  <si>
    <t>Avenal Solar 1</t>
  </si>
  <si>
    <t>Avenal Solar 2</t>
  </si>
  <si>
    <t>Sand Drag Solar Project</t>
  </si>
  <si>
    <t>Sun City Solar Project</t>
  </si>
  <si>
    <t>AV SOLAR RANCH 1</t>
  </si>
  <si>
    <t>BALCH 1 PH UNIT 1</t>
  </si>
  <si>
    <t>BALCH 2 PH UNIT 2</t>
  </si>
  <si>
    <t>BALCH 2 PH UNIT 3</t>
  </si>
  <si>
    <t>Virginia Ranch Dam Powerplant</t>
  </si>
  <si>
    <t>BARRE QFS</t>
  </si>
  <si>
    <t>Barre Peaker</t>
  </si>
  <si>
    <t>BADGER CREEK LIMITED</t>
  </si>
  <si>
    <t>Beardsley Hydro</t>
  </si>
  <si>
    <t>Bear Mountain Limited</t>
  </si>
  <si>
    <t>BELDEN HYDRO</t>
  </si>
  <si>
    <t>BIG CREEK HYDRO PROJECT PSP</t>
  </si>
  <si>
    <t>DAM 7 AT BIG CREEK (FISHWATER GEN)</t>
  </si>
  <si>
    <t>MAMMOTH POOL RESERVOIR (FISHWATER</t>
  </si>
  <si>
    <t>Big Sky Solar 6</t>
  </si>
  <si>
    <t>Big Sky Solar 7</t>
  </si>
  <si>
    <t>Big Sky Solar 8</t>
  </si>
  <si>
    <t xml:space="preserve">Antelope Big Sky Ranch </t>
  </si>
  <si>
    <t>Big Sky Solar 4</t>
  </si>
  <si>
    <t xml:space="preserve">Big Sky Summer </t>
  </si>
  <si>
    <t>Western Antelope Blue Sky Ranch B</t>
  </si>
  <si>
    <t>Big Sky Solar 2</t>
  </si>
  <si>
    <t>Solverde 1</t>
  </si>
  <si>
    <t>Big Sky Solar 1</t>
  </si>
  <si>
    <t>WOODLAND BIOMASS</t>
  </si>
  <si>
    <t>BISHOP CREEK PLANT 2  AND  6</t>
  </si>
  <si>
    <t>BISHOP CREEK PLANT 3  AND  4</t>
  </si>
  <si>
    <t>Bakersfield 111</t>
  </si>
  <si>
    <t>JAMES B. BLACK 1</t>
  </si>
  <si>
    <t>JAMES B. BLACK 2</t>
  </si>
  <si>
    <t>Mountain View IV Wind</t>
  </si>
  <si>
    <t>BLACK BUTTE HYDRO</t>
  </si>
  <si>
    <t>Blackwell Solar</t>
  </si>
  <si>
    <t>McCoy Station</t>
  </si>
  <si>
    <t>BLM EAST Facility</t>
  </si>
  <si>
    <t>Blythe Solar 1 Project</t>
  </si>
  <si>
    <t>Blythe Green 1</t>
  </si>
  <si>
    <t>ALTA POWER HOUSE</t>
  </si>
  <si>
    <t>Feather River Energy Center, Unit #1</t>
  </si>
  <si>
    <t>CalPeak Power Border Unit 1</t>
  </si>
  <si>
    <t>NID Hydro Bowman Powerhouse</t>
  </si>
  <si>
    <t>Baker Station Hydro</t>
  </si>
  <si>
    <t>High Winds Energy Center</t>
  </si>
  <si>
    <t>NextEra Energy Montezuma Wind II</t>
  </si>
  <si>
    <t>FPL Energy Montezuma Wind</t>
  </si>
  <si>
    <t>Shiloh I Wind Project</t>
  </si>
  <si>
    <t>SHILOH WIND PROJECT 2</t>
  </si>
  <si>
    <t>Shiloh III Wind Project, LLC</t>
  </si>
  <si>
    <t>Shiloh IV Wind Project</t>
  </si>
  <si>
    <t>Desert Green Solar Farm</t>
  </si>
  <si>
    <t>NRG Borrego Solar One</t>
  </si>
  <si>
    <t>Coram Brodie Wind Project</t>
  </si>
  <si>
    <t>Blythe Energy Center</t>
  </si>
  <si>
    <t>Lassen Station Hydro</t>
  </si>
  <si>
    <t>Oak Flat</t>
  </si>
  <si>
    <t>BUCKS CREEK AGGREGATE</t>
  </si>
  <si>
    <t>North Palm Springs 1A</t>
  </si>
  <si>
    <t>Buckwind Re-powering project</t>
  </si>
  <si>
    <t>Wintec Energy, Ltd.</t>
  </si>
  <si>
    <t>Burney Forest Power</t>
  </si>
  <si>
    <t>BUTT VALLEY HYDRO</t>
  </si>
  <si>
    <t>Cabazon Wind Project</t>
  </si>
  <si>
    <t>California Flats North</t>
  </si>
  <si>
    <t>Coso Navy 1</t>
  </si>
  <si>
    <t>Agnews Power Plant</t>
  </si>
  <si>
    <t>CAMANCHE UNITS  1, 2 &amp;  3 AGGREGATE</t>
  </si>
  <si>
    <t>Camelot</t>
  </si>
  <si>
    <t>Columbia Two</t>
  </si>
  <si>
    <t>CAMP FAR WEST HYDRO</t>
  </si>
  <si>
    <t>Cantua Solar Station</t>
  </si>
  <si>
    <t>Edom Hills Wind Farm</t>
  </si>
  <si>
    <t>CARIBOU PH 1 UNIT 2 &amp; 3 AGGREGATE</t>
  </si>
  <si>
    <t>CARIBOU PH 2 UNIT 4 &amp; 5 AGGREGATE</t>
  </si>
  <si>
    <t>CARIBOU PH 1 UNIT 1</t>
  </si>
  <si>
    <t>Catalina Solar - Phases 1 and 2</t>
  </si>
  <si>
    <t>Catalina Solar 2</t>
  </si>
  <si>
    <t>California Valley Solar Ranch-Phase B</t>
  </si>
  <si>
    <t>California Valley Solar Ranch-Phase A</t>
  </si>
  <si>
    <t>Vasco Road</t>
  </si>
  <si>
    <t>Rancho Penasquitos Hydro Facility</t>
  </si>
  <si>
    <t>Water Wheel Ranch</t>
  </si>
  <si>
    <t>Ducor Solar 1</t>
  </si>
  <si>
    <t>Ducor Solar 2</t>
  </si>
  <si>
    <t>Ducor Solar 3</t>
  </si>
  <si>
    <t>Ducor Solar 4</t>
  </si>
  <si>
    <t>MWD Rio Hondo Hydroelectric Recovery Pla</t>
  </si>
  <si>
    <t>Pico Rivera</t>
  </si>
  <si>
    <t>TECHNICAST</t>
  </si>
  <si>
    <t>Center Peaker</t>
  </si>
  <si>
    <t>CENTURY GENERATING PLANT (AGGREGATE)</t>
  </si>
  <si>
    <t>CHALK CLIFF LIMITED</t>
  </si>
  <si>
    <t>CHEVRON USA (TAFT/CADET)</t>
  </si>
  <si>
    <t>CHEVRON USA (COALINGA)</t>
  </si>
  <si>
    <t>AERA ENERGY LLC. (COALINGA)</t>
  </si>
  <si>
    <t>CHEVRON USA (CYMRIC)</t>
  </si>
  <si>
    <t>CHEVRON U.S.A. UNITS 1 &amp; 2 AGGREGATE</t>
  </si>
  <si>
    <t>Chicago Park Powerhouse</t>
  </si>
  <si>
    <t>Sycamore Energy 1</t>
  </si>
  <si>
    <t>Sycamore Energy 2</t>
  </si>
  <si>
    <t>Pomona Energy Storage</t>
  </si>
  <si>
    <t>Jurupa</t>
  </si>
  <si>
    <t>CHINO QFS</t>
  </si>
  <si>
    <t>SS San Antonio West LLC</t>
  </si>
  <si>
    <t>Chino RT Solar 1</t>
  </si>
  <si>
    <t>Kona Solar - Terra Francesca</t>
  </si>
  <si>
    <t>Chino Co-Generation</t>
  </si>
  <si>
    <t>MN Milliken Genco LLC</t>
  </si>
  <si>
    <t>Chow II Biomass to Energy</t>
  </si>
  <si>
    <t>CHOW 2 PEAKER PLANT</t>
  </si>
  <si>
    <t>Cloverdale Solar I</t>
  </si>
  <si>
    <t>Clover Creek</t>
  </si>
  <si>
    <t>Lime Saddle Hydro</t>
  </si>
  <si>
    <t>SMALL QF AGGREGATION - OAKLAND</t>
  </si>
  <si>
    <t xml:space="preserve">Centinela Solar Energy I </t>
  </si>
  <si>
    <t>Centinels Solar Energy 2</t>
  </si>
  <si>
    <t>Centerville</t>
  </si>
  <si>
    <t>Marsh Landing 1</t>
  </si>
  <si>
    <t>Marsh Landing 2</t>
  </si>
  <si>
    <t>Marsh Landing 3</t>
  </si>
  <si>
    <t>Marsh Landing 4</t>
  </si>
  <si>
    <t>Oakley Solar Project</t>
  </si>
  <si>
    <t>Stockton Biomas</t>
  </si>
  <si>
    <t>Coleman</t>
  </si>
  <si>
    <t>Colgate Powerhouse Unit 1</t>
  </si>
  <si>
    <t>Colgate Powerhouse Unit 2</t>
  </si>
  <si>
    <t>AGUA MANSA UNIT 1 (CITY OF COLTON)</t>
  </si>
  <si>
    <t>Colusa Generating Station</t>
  </si>
  <si>
    <t>COLLIERVILLE HYDRO UNIT 1 &amp; 2 AGGREGATE</t>
  </si>
  <si>
    <t>Mammoth G1</t>
  </si>
  <si>
    <t>Mammoth G3</t>
  </si>
  <si>
    <t>LUNDY</t>
  </si>
  <si>
    <t>Dixie Valley Geo</t>
  </si>
  <si>
    <t>POOLE HYDRO PLANT 1</t>
  </si>
  <si>
    <t>CONTROL QFS</t>
  </si>
  <si>
    <t>RUSH CREEK</t>
  </si>
  <si>
    <t>CMS2</t>
  </si>
  <si>
    <t>Copper Mountain Solar 4</t>
  </si>
  <si>
    <t>Copper Mountain 10</t>
  </si>
  <si>
    <t>Copper Mountain 48</t>
  </si>
  <si>
    <t>CID Solar</t>
  </si>
  <si>
    <t>Corcoran City</t>
  </si>
  <si>
    <t>Master Development Corona</t>
  </si>
  <si>
    <t>Clearwater Power Plant</t>
  </si>
  <si>
    <t>Ameresco San Joaquin</t>
  </si>
  <si>
    <t>Frankenheimer Power Plant</t>
  </si>
  <si>
    <t>HATCHET CREEK</t>
  </si>
  <si>
    <t>Montgomery Creek Hydro</t>
  </si>
  <si>
    <t>COVE ROAD HYDRO QF UNITS</t>
  </si>
  <si>
    <t>ROARING CREEK</t>
  </si>
  <si>
    <t>Cow Creek Hydro</t>
  </si>
  <si>
    <t>PRIMA DESCHECHA (CAPISTRANO)</t>
  </si>
  <si>
    <t>Campo Verde Solar</t>
  </si>
  <si>
    <t>Ramona 1</t>
  </si>
  <si>
    <t>Ramona 2</t>
  </si>
  <si>
    <t>Ramona Solar Energy</t>
  </si>
  <si>
    <t>PARKER POWERHOUSE</t>
  </si>
  <si>
    <t>CRESTA PH UNIT 1 &amp; 2 AGGREGATE</t>
  </si>
  <si>
    <t xml:space="preserve">Crane Valley </t>
  </si>
  <si>
    <t>SAN JOAQUIN 2</t>
  </si>
  <si>
    <t>SAN JOAQUIN 3</t>
  </si>
  <si>
    <t>CROCKETT COGEN</t>
  </si>
  <si>
    <t>Kumeyaay Wind Farm</t>
  </si>
  <si>
    <t>Crow Creek Solar 1</t>
  </si>
  <si>
    <t>SANTA CLARA CO-GEN</t>
  </si>
  <si>
    <t>GIANERA PEAKER UNIT 1</t>
  </si>
  <si>
    <t>GIANERA PEAKER UNIT 2</t>
  </si>
  <si>
    <t>Csolar IV South</t>
  </si>
  <si>
    <t>Clover Flat Land Fill Gas</t>
  </si>
  <si>
    <t>Marina Land Fill Gas</t>
  </si>
  <si>
    <t>Castroville QF Aggregate</t>
  </si>
  <si>
    <t>SMALL QF AGGREGATION - BURNEY</t>
  </si>
  <si>
    <t>Columbia Solar Energy II</t>
  </si>
  <si>
    <t>SunSelect 1</t>
  </si>
  <si>
    <t>Canal Creek Powerhouse</t>
  </si>
  <si>
    <t>Fairfield Powerhouse</t>
  </si>
  <si>
    <t>Cuyama Solar</t>
  </si>
  <si>
    <t>Madera 1</t>
  </si>
  <si>
    <t>Grasslands 3</t>
  </si>
  <si>
    <t>Grasslands 4</t>
  </si>
  <si>
    <t>MM Yolo Power LLC</t>
  </si>
  <si>
    <t>DEER CREEK</t>
  </si>
  <si>
    <t>Golden Springs Building H</t>
  </si>
  <si>
    <t>Golden Springs Building M</t>
  </si>
  <si>
    <t>Golden Springs Building G</t>
  </si>
  <si>
    <t>Golden Springs Building F</t>
  </si>
  <si>
    <t>Golden Springs Building L</t>
  </si>
  <si>
    <t>Freeway Springs</t>
  </si>
  <si>
    <t>Golden Springs Building C1</t>
  </si>
  <si>
    <t>Golden Solar Building D</t>
  </si>
  <si>
    <t>Central Antelope Dry Ranch B</t>
  </si>
  <si>
    <t>Delsur Aggregate Solar Resources</t>
  </si>
  <si>
    <t xml:space="preserve">Dry Farm Ranch B </t>
  </si>
  <si>
    <t xml:space="preserve">Summer Solar North </t>
  </si>
  <si>
    <t>DELTA ENERGY CENTER AGGREGATE</t>
  </si>
  <si>
    <t>DEVERS QFS</t>
  </si>
  <si>
    <t>SEPV 5</t>
  </si>
  <si>
    <t>Cascade Solar</t>
  </si>
  <si>
    <t>SEPV8</t>
  </si>
  <si>
    <t>SEPV9</t>
  </si>
  <si>
    <t>Caliente Solar 2</t>
  </si>
  <si>
    <t>Desert Hot Springs 2</t>
  </si>
  <si>
    <t>Western Power and Steam Cogeneration</t>
  </si>
  <si>
    <t>Diablo Canyon Unit 1</t>
  </si>
  <si>
    <t>Diablo Canyon Unit 2</t>
  </si>
  <si>
    <t>Dinuba Energy, Inc.</t>
  </si>
  <si>
    <t>CHEVRON USA (EASTRIDGE)</t>
  </si>
  <si>
    <t>Zero Waste Energy</t>
  </si>
  <si>
    <t>DIAMOND VALLEY LAKE PUMP-GEN PLANT</t>
  </si>
  <si>
    <t>Donnells Hydro</t>
  </si>
  <si>
    <t>DOUBLE "C" LIMITED</t>
  </si>
  <si>
    <t>Dracker Solar Unit 1</t>
  </si>
  <si>
    <t>Dracker Solar Unit 2</t>
  </si>
  <si>
    <t>Drews Generating Plant</t>
  </si>
  <si>
    <t>Drum PH 1 Units 1 &amp; 2 Aggregate</t>
  </si>
  <si>
    <t>Drum PH 1 Units 3 &amp; 4 Aggregate</t>
  </si>
  <si>
    <t>DRUM PH 2 UNIT 5</t>
  </si>
  <si>
    <t>De Sabla Hydro</t>
  </si>
  <si>
    <t>Desert Stateline</t>
  </si>
  <si>
    <t>Desert Sunlight 300</t>
  </si>
  <si>
    <t>Desert Sunlight 250</t>
  </si>
  <si>
    <t>Brookfield Tehachapi 3</t>
  </si>
  <si>
    <t>Brookfield Tehachapi 4</t>
  </si>
  <si>
    <t>DONALD VON RAESFELD POWER PROJECT</t>
  </si>
  <si>
    <t>DUTCH FLAT 1 PH</t>
  </si>
  <si>
    <t>DUTCH FLAT 2 PH</t>
  </si>
  <si>
    <t>DEVIL CANYON HYDRO UNITS 1-4 AGGREGATE</t>
  </si>
  <si>
    <t>EASTWOOD PUMP-GEN</t>
  </si>
  <si>
    <t>EE K Solar 1</t>
  </si>
  <si>
    <t>Eastern BESS 1</t>
  </si>
  <si>
    <t>El Cajon Energy Center</t>
  </si>
  <si>
    <t>Cuyamaca Peak Energy Plant</t>
  </si>
  <si>
    <t>2097 Helton</t>
  </si>
  <si>
    <t>El Dorado Unit 1</t>
  </si>
  <si>
    <t>El Dorado Unit 2</t>
  </si>
  <si>
    <t>ELECTRA PH UNIT 1 &amp; 2 AGGREGATE</t>
  </si>
  <si>
    <t>STONEY GORGE HYDRO AGGREGATE</t>
  </si>
  <si>
    <t>ELK HILLS COMBINED CYCLE (AGGREGATE)</t>
  </si>
  <si>
    <t>ELLIS QFS</t>
  </si>
  <si>
    <t>El Nido Biomass to Energy</t>
  </si>
  <si>
    <t>El Segundo Energy Center 5/6</t>
  </si>
  <si>
    <t>El Segundo Energy Center 7/8</t>
  </si>
  <si>
    <t>ESJ Wind Energy</t>
  </si>
  <si>
    <t>Cameron Ridge</t>
  </si>
  <si>
    <t>Ridgetop I</t>
  </si>
  <si>
    <t>Escondido BESS 1</t>
  </si>
  <si>
    <t>Escondido BESS 2</t>
  </si>
  <si>
    <t>Escondido BESS 3</t>
  </si>
  <si>
    <t>MMC Escondido Aggregate</t>
  </si>
  <si>
    <t>CalPeak Power Enterprise Unit 1</t>
  </si>
  <si>
    <t>Goal Line Cogen</t>
  </si>
  <si>
    <t>Neal Road Landfill Generating Facility</t>
  </si>
  <si>
    <t>Champagne</t>
  </si>
  <si>
    <t>FONTANALYTLE CREEK POWERHOUSE P</t>
  </si>
  <si>
    <t>SPVP010 Fontana RT Solar</t>
  </si>
  <si>
    <t>SPVP015</t>
  </si>
  <si>
    <t>SPVP017</t>
  </si>
  <si>
    <t>SPVP018 Fontana RT Solar</t>
  </si>
  <si>
    <t>SPVP023 Fontana RT Solar</t>
  </si>
  <si>
    <t>SPVP026</t>
  </si>
  <si>
    <t>SPVP027</t>
  </si>
  <si>
    <t>Dedeaux Ontario</t>
  </si>
  <si>
    <t>Rochester</t>
  </si>
  <si>
    <t>Dulles</t>
  </si>
  <si>
    <t>Grapeland Peaker</t>
  </si>
  <si>
    <t>ETIWANDA RECOVERY HYDRO</t>
  </si>
  <si>
    <t>EXCHEQUER HYDRO</t>
  </si>
  <si>
    <t xml:space="preserve">Excelsior Solar </t>
  </si>
  <si>
    <t>FAIRHAVEN POWER CO.</t>
  </si>
  <si>
    <t>Fellow QF Aggregate</t>
  </si>
  <si>
    <t>DIABLO WINDS</t>
  </si>
  <si>
    <t>Cameron Ridge 2</t>
  </si>
  <si>
    <t>FRENCH MEADOWS HYDRO</t>
  </si>
  <si>
    <t>FORBESTOWN HYDRO</t>
  </si>
  <si>
    <t>HYPOWER, INC. (FORKS OF BUTTE)</t>
  </si>
  <si>
    <t>Corcoran 3</t>
  </si>
  <si>
    <t>FRIANT DAM</t>
  </si>
  <si>
    <t>FRITO-LAY</t>
  </si>
  <si>
    <t>Angels Powerhouse</t>
  </si>
  <si>
    <t>Three Forks Water Power Project</t>
  </si>
  <si>
    <t>SMALL QF AGGREGATION - ZENIA</t>
  </si>
  <si>
    <t>Sunray 3</t>
  </si>
  <si>
    <t>Weststar Dairy Biogas</t>
  </si>
  <si>
    <t>Garland B</t>
  </si>
  <si>
    <t>Garland A</t>
  </si>
  <si>
    <t>North Palm Springs 4A</t>
  </si>
  <si>
    <t>Garnet Solar Power Generation Station 1</t>
  </si>
  <si>
    <t>GARNET GREEN POWER PROJECT AGGREGATE</t>
  </si>
  <si>
    <t>GARNET WIND ENERGY CENTER</t>
  </si>
  <si>
    <t>Garnet Winds Aggregation</t>
  </si>
  <si>
    <t>Wagner Wind</t>
  </si>
  <si>
    <t>Difwind</t>
  </si>
  <si>
    <t>Whitewater Hydro</t>
  </si>
  <si>
    <t>Phoenix</t>
  </si>
  <si>
    <t>Karen Avenue Wind Farm</t>
  </si>
  <si>
    <t>San Gorgonio East</t>
  </si>
  <si>
    <t>Windustries</t>
  </si>
  <si>
    <t>Eastwind</t>
  </si>
  <si>
    <t>WINTEC PALM</t>
  </si>
  <si>
    <t>Gaskell West 1</t>
  </si>
  <si>
    <t>Gates Solar Station</t>
  </si>
  <si>
    <t>West Gates Solar Station</t>
  </si>
  <si>
    <t>GATEWAY GENERATING STATION</t>
  </si>
  <si>
    <t>Genesis Station</t>
  </si>
  <si>
    <t>GEYSERS UNIT 11 (HEALDSBURG)</t>
  </si>
  <si>
    <t>GEYSERS UNIT 12 (HEALDSBURG)</t>
  </si>
  <si>
    <t>GEYSERS UNIT 13 (HEALDSBURG)</t>
  </si>
  <si>
    <t>GEYSERS UNIT 14 (HEALDSBURG)</t>
  </si>
  <si>
    <t>GEYSERS UNIT 16 (HEALDSBURG)</t>
  </si>
  <si>
    <t>Bottle Rock Geothermal</t>
  </si>
  <si>
    <t>GEYSERS UNIT 17 (HEALDSBURG)</t>
  </si>
  <si>
    <t>GEYSERS UNIT 18 (HEALDSBURG)</t>
  </si>
  <si>
    <t>GEYSERS UNIT 20 (HEALDSBURG)</t>
  </si>
  <si>
    <t>Burford Giffen</t>
  </si>
  <si>
    <t>Giffen Solar Station</t>
  </si>
  <si>
    <t>GILROY COGEN AGGREGATE</t>
  </si>
  <si>
    <t>GILROY ENERGY CENTER UNITS 1&amp;2 AGGREGATE</t>
  </si>
  <si>
    <t>GILROY ENERGY CENTER, UNIT #3</t>
  </si>
  <si>
    <t>Portal Ridge B</t>
  </si>
  <si>
    <t>Portal Ridge C</t>
  </si>
  <si>
    <t>Columbia 3</t>
  </si>
  <si>
    <t>Rio Grande</t>
  </si>
  <si>
    <t>Glenarm Turbine 5</t>
  </si>
  <si>
    <t>GLEN ARM UNIT 1</t>
  </si>
  <si>
    <t>GLEN ARM UNIT 2</t>
  </si>
  <si>
    <t>GLEN ARM UNIT 3</t>
  </si>
  <si>
    <t>GLEN ARM UNIT 4</t>
  </si>
  <si>
    <t>Antelope Power Plant</t>
  </si>
  <si>
    <t>GOLETA QFS</t>
  </si>
  <si>
    <t>ELLWOOD ENERGY SUPPORT FACILITY</t>
  </si>
  <si>
    <t>EXXON COMPANY USA</t>
  </si>
  <si>
    <t>Point Arguello Pipeline Company</t>
  </si>
  <si>
    <t>Johnson Canyon Landfill</t>
  </si>
  <si>
    <t>Goose Lake</t>
  </si>
  <si>
    <t>GRIDLEY MAIN TWO</t>
  </si>
  <si>
    <t>GRIZZLY HYDRO</t>
  </si>
  <si>
    <t>GREENLEAF II COGEN</t>
  </si>
  <si>
    <t>SANTA CRUZ LANDFILL GENERATING PLANT</t>
  </si>
  <si>
    <t>BIG CREEK WATER WORKS - CEDAR FLAT</t>
  </si>
  <si>
    <t>Berkeley Cogeneration</t>
  </si>
  <si>
    <t>Guernsey Solar Station</t>
  </si>
  <si>
    <t>Hanford Peaker Plant</t>
  </si>
  <si>
    <t>GEYSERS UNITS 5 &amp; 6 AGGREGATE</t>
  </si>
  <si>
    <t>GEYSERS UNITS 7 &amp; 8 AGGREGATE</t>
  </si>
  <si>
    <t>Warm Springs Hydro</t>
  </si>
  <si>
    <t>HAAS PH UNIT 1 &amp; 2 AGGREGATE</t>
  </si>
  <si>
    <t>HALSEY HYDRO</t>
  </si>
  <si>
    <t>HARBOR COGEN COMBINED CYCLE</t>
  </si>
  <si>
    <t xml:space="preserve">Hat Creek  #1 </t>
  </si>
  <si>
    <t xml:space="preserve">Hat Creek  #2  </t>
  </si>
  <si>
    <t>Bidwell Ditch</t>
  </si>
  <si>
    <t>Lost Creek 1 &amp; 2 Hydro Conversion</t>
  </si>
  <si>
    <t>Hatchet Ridge Wind Farm</t>
  </si>
  <si>
    <t>HAYPRESS HYDRO QF UNITS</t>
  </si>
  <si>
    <t>HELMS PUMP-GEN UNIT 1</t>
  </si>
  <si>
    <t>HELMS PUMP-GEN UNIT 2</t>
  </si>
  <si>
    <t>HELMS PUMP-GEN UNIT 3</t>
  </si>
  <si>
    <t>Lemoore 1</t>
  </si>
  <si>
    <t>Westside Solar Power PV1</t>
  </si>
  <si>
    <t>GWF HENRIETTA PEAKER PLANT UNIT 1</t>
  </si>
  <si>
    <t>GWF HENRIETTA PEAKER PLANT UNIT 2</t>
  </si>
  <si>
    <t>Henrietta Solar Project</t>
  </si>
  <si>
    <t>HIGH DESERT POWER PROJECT AGGREGATE</t>
  </si>
  <si>
    <t>Combie South</t>
  </si>
  <si>
    <t>CLEAR LAKE UNIT 1</t>
  </si>
  <si>
    <t>BP WILMINGTON CALCINER</t>
  </si>
  <si>
    <t>Long Beach Unit 1</t>
  </si>
  <si>
    <t>Long Beach Unit 2</t>
  </si>
  <si>
    <t>Long Beach Unit 3</t>
  </si>
  <si>
    <t>Long Beach Unit 4</t>
  </si>
  <si>
    <t>HAMILTON BRANCH PH (AGGREGATE)</t>
  </si>
  <si>
    <t>HUNTINGTON BEACH GEN STA. UNIT 2</t>
  </si>
  <si>
    <t>U.S. Borax, Unit 1</t>
  </si>
  <si>
    <t>San Benito Smart Park</t>
  </si>
  <si>
    <t>Hollister Solar</t>
  </si>
  <si>
    <t>Humboldt Bay Generating Station 3</t>
  </si>
  <si>
    <t>Humboldt Bay Generating Station 1</t>
  </si>
  <si>
    <t>SMALL QF AGGREGATION - TRINITY</t>
  </si>
  <si>
    <t>Huron Solar Station</t>
  </si>
  <si>
    <t>HYATT-THERMALITO PUMP-GEN (AGGREGATE)</t>
  </si>
  <si>
    <t>SMALL QF AGGREGATION - VALLEJO/DINSMORE</t>
  </si>
  <si>
    <t>INDIGO PEAKER UNIT 1</t>
  </si>
  <si>
    <t>INDIGO PEAKER UNIT 2</t>
  </si>
  <si>
    <t>INDIGO PEAKER UNIT 3</t>
  </si>
  <si>
    <t>Indian Valley Hydro</t>
  </si>
  <si>
    <t>Inland Empire Energy Center, Unit 1</t>
  </si>
  <si>
    <t>INSKIP HYDRO</t>
  </si>
  <si>
    <t>CCSF Hetch_Hetchy Hydro Aggregate</t>
  </si>
  <si>
    <t>Ivanpah 1</t>
  </si>
  <si>
    <t>Ivanpah 2</t>
  </si>
  <si>
    <t>Ivanpah 3</t>
  </si>
  <si>
    <t>Silver Ridge Mount Signal</t>
  </si>
  <si>
    <t xml:space="preserve">Imperial Valley West ( Q # 608) </t>
  </si>
  <si>
    <t>Jacumba Solar Farm</t>
  </si>
  <si>
    <t>North Sky River Wind Project</t>
  </si>
  <si>
    <t>Sky River</t>
  </si>
  <si>
    <t>Westlands Solar Farm PV 1</t>
  </si>
  <si>
    <t>RE Kansas South</t>
  </si>
  <si>
    <t>STS HYDROPOWER LTD. (KEKAWAKA)</t>
  </si>
  <si>
    <t>Mariposa Energy</t>
  </si>
  <si>
    <t>KELLY RIDGE HYDRO</t>
  </si>
  <si>
    <t>KERKHOFF PH 1 UNIT #1</t>
  </si>
  <si>
    <t>KERKHOFF PH 1 UNIT #3</t>
  </si>
  <si>
    <t>KERKHOFF PH 2 UNIT #1</t>
  </si>
  <si>
    <t>Fresno Solar South</t>
  </si>
  <si>
    <t>Fresno Solar West</t>
  </si>
  <si>
    <t>KERN FRONT LIMITED</t>
  </si>
  <si>
    <t>South Belridge Cogen Facility</t>
  </si>
  <si>
    <t>KERN RIVER HYDRO UNITS 1-4 AGGREGATE</t>
  </si>
  <si>
    <t>KILARC HYDRO</t>
  </si>
  <si>
    <t>Kingsburg Cogen</t>
  </si>
  <si>
    <t>KINGS RIVER HYDRO UNIT 1</t>
  </si>
  <si>
    <t>KELLER CANYON LANDFILL GEN FACILICITY</t>
  </si>
  <si>
    <t>Kingbird Solar A</t>
  </si>
  <si>
    <t>Kingbird Solar B</t>
  </si>
  <si>
    <t>Kingsburg1</t>
  </si>
  <si>
    <t>Kingsburg2</t>
  </si>
  <si>
    <t>King City Energy Center, Unit 1</t>
  </si>
  <si>
    <t>Kent South</t>
  </si>
  <si>
    <t>Kramer Junction 5</t>
  </si>
  <si>
    <t xml:space="preserve">Kramer Junction 3 </t>
  </si>
  <si>
    <t>Kramer Junction 4</t>
  </si>
  <si>
    <t>LUZ SOLAR PARTNERS 8-9 AGGREGATE</t>
  </si>
  <si>
    <t>KERN CANYON</t>
  </si>
  <si>
    <t>MWD Venice Hydroelectric Recovery Plant</t>
  </si>
  <si>
    <t>LAGUNA BELL QFS</t>
  </si>
  <si>
    <t>Lake Hodges Pumped Storage-Unit1</t>
  </si>
  <si>
    <t>Lake Hodges Pumped Storage-Unit2</t>
  </si>
  <si>
    <t>Regulus Solar</t>
  </si>
  <si>
    <t>Redwood Solar Farm 4</t>
  </si>
  <si>
    <t>Woodmere Solar Farm</t>
  </si>
  <si>
    <t>Hayworth Solar Farm</t>
  </si>
  <si>
    <t>Redcrest Solar Farm</t>
  </si>
  <si>
    <t>LOUISIANA PACIFIC SAMOA</t>
  </si>
  <si>
    <t>La Paloma Generating Plant Unit #1</t>
  </si>
  <si>
    <t>La Paloma Generating Plant Unit #2</t>
  </si>
  <si>
    <t>La Paloma Generating Plant Unit #3</t>
  </si>
  <si>
    <t>LA PALOMA GENERATING PLANT, UNIT #4</t>
  </si>
  <si>
    <t>LARKSPUR PEAKER UNIT 1</t>
  </si>
  <si>
    <t>LARKSPUR PEAKER UNIT 2</t>
  </si>
  <si>
    <t>LR2</t>
  </si>
  <si>
    <t>Honey Lake Power</t>
  </si>
  <si>
    <t>City of Sunnyvale Unit 1 and 2</t>
  </si>
  <si>
    <t>Pastoria Energy Facility</t>
  </si>
  <si>
    <t>LOS ESTEROS ENERGY FACILITY AGGREGATE</t>
  </si>
  <si>
    <t>Kansas</t>
  </si>
  <si>
    <t>CARSON COGENERATION</t>
  </si>
  <si>
    <t>Lost Hills Solar</t>
  </si>
  <si>
    <t>Mesa Crest</t>
  </si>
  <si>
    <t>Green Beanworks C</t>
  </si>
  <si>
    <t>Gestamp Solar 1</t>
  </si>
  <si>
    <t xml:space="preserve">Lancaster Little Rock C </t>
  </si>
  <si>
    <t>Palmdale 18</t>
  </si>
  <si>
    <t>One Ten Partners</t>
  </si>
  <si>
    <t>Little Rock Pham Solar</t>
  </si>
  <si>
    <t>Harris</t>
  </si>
  <si>
    <t>LIVE OAK LIMITED</t>
  </si>
  <si>
    <t>Lambie Energy Center, Unit #1</t>
  </si>
  <si>
    <t>Creed Energy Center, Unit #1</t>
  </si>
  <si>
    <t>Goose Haven Energy Center, Unit #1</t>
  </si>
  <si>
    <t>Los Medanos Energy Center AGGREGATE</t>
  </si>
  <si>
    <t>Lanacaster Aggregate Solar Resources</t>
  </si>
  <si>
    <t>Bear Creek Solar</t>
  </si>
  <si>
    <t>Kettleman Solar</t>
  </si>
  <si>
    <t>LODI GAS TURBINE</t>
  </si>
  <si>
    <t>Lodi Energy Center</t>
  </si>
  <si>
    <t>Mill &amp; Sulphur Creek Hydro</t>
  </si>
  <si>
    <t>Matthews Dam Hydro</t>
  </si>
  <si>
    <t>Bakersfield Industrial 1</t>
  </si>
  <si>
    <t>Bakersfield Solar 1</t>
  </si>
  <si>
    <t>Malaga Power Aggregate</t>
  </si>
  <si>
    <t>MALACHA HYDRO L.P.</t>
  </si>
  <si>
    <t>Manteca  Land 1</t>
  </si>
  <si>
    <t>Manzana Wind</t>
  </si>
  <si>
    <t>Maricopa West Solar PV</t>
  </si>
  <si>
    <t>Sunset Reservoir - North Basin</t>
  </si>
  <si>
    <t>Fall River Mills Project B</t>
  </si>
  <si>
    <t>SMALL QF AGGREGATION - FRESNO</t>
  </si>
  <si>
    <t>MC SWAIN HYDRO</t>
  </si>
  <si>
    <t>MIDDLE FORK AND RALSTON PSP</t>
  </si>
  <si>
    <t>CalRENEW - 1(A)</t>
  </si>
  <si>
    <t>Mission Solar</t>
  </si>
  <si>
    <t>Merced Solar</t>
  </si>
  <si>
    <t>Merced Falls Powerhouse</t>
  </si>
  <si>
    <t>SMALL QF AGGREGATION - SAN LUIS OBISPO</t>
  </si>
  <si>
    <t>MESA QFS</t>
  </si>
  <si>
    <t>Metcalf Energy Center</t>
  </si>
  <si>
    <t>Windland Refresh 2</t>
  </si>
  <si>
    <t>Coram Energy</t>
  </si>
  <si>
    <t>Windland Refresh 1</t>
  </si>
  <si>
    <t>CELLC 7.5 MW Tehachapi Project</t>
  </si>
  <si>
    <t>MWD Corona Hydroelectric Recovery Plant</t>
  </si>
  <si>
    <t>Milliken Landfill Solar</t>
  </si>
  <si>
    <t>Mira Loma BESS A</t>
  </si>
  <si>
    <t>Mira Loma BESS B</t>
  </si>
  <si>
    <t>Ontario RT Solar</t>
  </si>
  <si>
    <t>SPVP032</t>
  </si>
  <si>
    <t>SPVP033</t>
  </si>
  <si>
    <t>MWD Temescal Hydroelectric Recovery Plan</t>
  </si>
  <si>
    <t>Mira Loma Peaker</t>
  </si>
  <si>
    <t>Lake Mathews Hydroelectric Recovery Plan</t>
  </si>
  <si>
    <t>SMALL QF AGGREGATION - SAB FRABCUSCI</t>
  </si>
  <si>
    <t>MCKITTRICK LIMITED</t>
  </si>
  <si>
    <t>McGrath Beach Peaker</t>
  </si>
  <si>
    <t>North Star Solar 1</t>
  </si>
  <si>
    <t xml:space="preserve">Citizen Solar B </t>
  </si>
  <si>
    <t>MOJAVE SIPHON POWER PLANT</t>
  </si>
  <si>
    <t>Mojave West</t>
  </si>
  <si>
    <t>BOREL HYDRO UNITS 1-3 AGGREGATE</t>
  </si>
  <si>
    <t>Monolith 4</t>
  </si>
  <si>
    <t>Monolith 5</t>
  </si>
  <si>
    <t>Monolith 6</t>
  </si>
  <si>
    <t>Monolith 7</t>
  </si>
  <si>
    <t>MONTICELLO HYDRO AGGREGATE</t>
  </si>
  <si>
    <t>Calabasas Gas-to-Energy Facility</t>
  </si>
  <si>
    <t>MOORPARK QFS</t>
  </si>
  <si>
    <t>Morwind</t>
  </si>
  <si>
    <t>SMALL QF AGGREGATION - SANTA CRUZ</t>
  </si>
  <si>
    <t>MOSS LANDING POWER BLOCK 1</t>
  </si>
  <si>
    <t>MOSS LANDING POWER BLOCK 2</t>
  </si>
  <si>
    <t>Desert Star Energy Center</t>
  </si>
  <si>
    <t>Miramar Energy Facility II</t>
  </si>
  <si>
    <t>Miramar Energy Facility</t>
  </si>
  <si>
    <t>Morelos Solar</t>
  </si>
  <si>
    <t>MIRAMAR LANDFILL</t>
  </si>
  <si>
    <t>Mesquite Solar 1</t>
  </si>
  <si>
    <t>Mesquite Solar 2</t>
  </si>
  <si>
    <t>Mesquite Solar 3, LLC</t>
  </si>
  <si>
    <t>SMALL QF AGGREGATION - SAN DIEGO</t>
  </si>
  <si>
    <t>Mustang</t>
  </si>
  <si>
    <t>Mustang 3</t>
  </si>
  <si>
    <t>Mustang 4</t>
  </si>
  <si>
    <t>MT.POSO COGENERATION CO.</t>
  </si>
  <si>
    <t>Mountain View Power Project I</t>
  </si>
  <si>
    <t>Mountain View Power Project II</t>
  </si>
  <si>
    <t>Mountain View Power Project III</t>
  </si>
  <si>
    <t>Grossmont Hospital</t>
  </si>
  <si>
    <t>NARROWS PH 1 UNIT</t>
  </si>
  <si>
    <t>Narrows Powerhouse Unit 2</t>
  </si>
  <si>
    <t>COSO POWER DEVELOPER (NAVY II) AGGREGATE</t>
  </si>
  <si>
    <t>NCPA GEO PLANT 1 UNIT 1</t>
  </si>
  <si>
    <t>NCPA GEO PLANT 1 UNIT 2</t>
  </si>
  <si>
    <t>NCPA GEO PLANT 2 UNIT 3</t>
  </si>
  <si>
    <t>NCPA GEO PLANT 2 UNIT 4</t>
  </si>
  <si>
    <t>Alpine Solar</t>
  </si>
  <si>
    <t>NEWARK 1 QF</t>
  </si>
  <si>
    <t>NEW HOGAN PH AGGREGATE</t>
  </si>
  <si>
    <t>Redwood Renewable Energy</t>
  </si>
  <si>
    <t>NEWCASTLE HYDRO</t>
  </si>
  <si>
    <t>Windstream 6111</t>
  </si>
  <si>
    <t>Wind Resource I</t>
  </si>
  <si>
    <t>Windstream 39</t>
  </si>
  <si>
    <t>Windstream 6040</t>
  </si>
  <si>
    <t>Windstream 6041</t>
  </si>
  <si>
    <t>Windstream 6042</t>
  </si>
  <si>
    <t>MWWTP PGS 1 - ENGINES</t>
  </si>
  <si>
    <t>OAKLAND STATION C GT UNIT 1</t>
  </si>
  <si>
    <t>OAKLAND STATION C GT UNIT 2</t>
  </si>
  <si>
    <t>OAKLAND STATION C GT UNIT 3</t>
  </si>
  <si>
    <t>MWWTP PGS 2 - Turbine</t>
  </si>
  <si>
    <t>Oak Creek</t>
  </si>
  <si>
    <t>Zephyr Park</t>
  </si>
  <si>
    <t>CREST Contracts</t>
  </si>
  <si>
    <t>Green Beanworks D</t>
  </si>
  <si>
    <t>Morgan Lancaster I</t>
  </si>
  <si>
    <t>Oasis Solar</t>
  </si>
  <si>
    <t>Soccer Center</t>
  </si>
  <si>
    <t>Ocotillo Wind Energy Facility</t>
  </si>
  <si>
    <t>Orange Grove Energy Center</t>
  </si>
  <si>
    <t>Nacimiento Hydroelectric Plant</t>
  </si>
  <si>
    <t>Bidart Old River 1</t>
  </si>
  <si>
    <t>Ces Dairy Biogas</t>
  </si>
  <si>
    <t>Lakeview Dairy Biogas</t>
  </si>
  <si>
    <t>Old River One</t>
  </si>
  <si>
    <t xml:space="preserve">MWD Coyote Creek Hydroelectric Recovery </t>
  </si>
  <si>
    <t>Brea Power II</t>
  </si>
  <si>
    <t>OLINDA QFS</t>
  </si>
  <si>
    <t>BlackSand Generating Facility</t>
  </si>
  <si>
    <t>White River Solar</t>
  </si>
  <si>
    <t>White River West</t>
  </si>
  <si>
    <t>OLSEN POWER PARTNERS</t>
  </si>
  <si>
    <t>KERN RIVER COGENERATION CO. UNIT 1</t>
  </si>
  <si>
    <t>KERN RIVER COGENERATION CO. UNIT 2</t>
  </si>
  <si>
    <t>KERN RIVER COGENERATION CO. UNIT 3</t>
  </si>
  <si>
    <t>KERN RIVER COGENERATION CO. UNIT 4</t>
  </si>
  <si>
    <t>O'NEILL PUMP-GEN (AGGREGATE)</t>
  </si>
  <si>
    <t>High Line Canal Hydro</t>
  </si>
  <si>
    <t>Enerparc California 2</t>
  </si>
  <si>
    <t>ORMOND BEACH GEN STA. UNIT 1</t>
  </si>
  <si>
    <t>ORMOND BEACH GEN STA. UNIT 2</t>
  </si>
  <si>
    <t>Oro Loma Solar 1</t>
  </si>
  <si>
    <t>Oro Loma Solar 2</t>
  </si>
  <si>
    <t>Oroville Cogeneration, LP</t>
  </si>
  <si>
    <t>Merced 1</t>
  </si>
  <si>
    <t>Otay 5</t>
  </si>
  <si>
    <t>Otay 6</t>
  </si>
  <si>
    <t>Chula Vista Energy Center, LLC</t>
  </si>
  <si>
    <t>OTAY LANDFILL UNITS AGGREGATE</t>
  </si>
  <si>
    <t>OTAY MESA ENERGY CENTER</t>
  </si>
  <si>
    <t>OXBOW HYDRO</t>
  </si>
  <si>
    <t>Ox Mountain Landfill Generating Plant</t>
  </si>
  <si>
    <t>Humboldt Redwood</t>
  </si>
  <si>
    <t>ONTARIO/SIERRA HYDRO PSP</t>
  </si>
  <si>
    <t>Kona Solar - Rancho DC #1</t>
  </si>
  <si>
    <t>San Dimas Hydroelectric Recovery Plant</t>
  </si>
  <si>
    <t>PADUA QFS</t>
  </si>
  <si>
    <t>San Dimas Wash Hydro</t>
  </si>
  <si>
    <t>Paige Solar</t>
  </si>
  <si>
    <t>Cooperatively Owned Back Up Generator</t>
  </si>
  <si>
    <t>Palomar Energy Center</t>
  </si>
  <si>
    <t>Mesa Wind Project</t>
  </si>
  <si>
    <t>Pardee Power House</t>
  </si>
  <si>
    <t>PearBlossom</t>
  </si>
  <si>
    <t>G2 Energy Hay Road Power Plant</t>
  </si>
  <si>
    <t>Potrero Hills Energy Producers</t>
  </si>
  <si>
    <t>Sonora 1</t>
  </si>
  <si>
    <t>PDR-D PGCC</t>
  </si>
  <si>
    <t>Tesla Freemont</t>
  </si>
  <si>
    <t>PDR-A PGEB</t>
  </si>
  <si>
    <t>Tesla Dublin</t>
  </si>
  <si>
    <t>RDRR-D PGEB</t>
  </si>
  <si>
    <t>PDR-F PGF1</t>
  </si>
  <si>
    <t>PDR-D PGF1</t>
  </si>
  <si>
    <t xml:space="preserve">RDRR-D PGF1 SEES </t>
  </si>
  <si>
    <t xml:space="preserve">RDRR-D PGF1 EDF </t>
  </si>
  <si>
    <t>RDRR-D PGF1</t>
  </si>
  <si>
    <t>RDRR-D PGFG SOMA</t>
  </si>
  <si>
    <t>RDRR-D PGKN</t>
  </si>
  <si>
    <t>Tesla Napa</t>
  </si>
  <si>
    <t>RDRR-D PGNB</t>
  </si>
  <si>
    <t xml:space="preserve">RDRR-D PGNP </t>
  </si>
  <si>
    <t>RDRR-D PGNP-2</t>
  </si>
  <si>
    <t>PDR-F PGSB</t>
  </si>
  <si>
    <t>PDR-E PGSB</t>
  </si>
  <si>
    <t>PDR-E PGSB EDF</t>
  </si>
  <si>
    <t>Tesla Mountain View/Gilroy</t>
  </si>
  <si>
    <t>RDRR-D PGSB SVCE</t>
  </si>
  <si>
    <t>RDRR-D PGSB TPES</t>
  </si>
  <si>
    <t>PDR-D PGSF</t>
  </si>
  <si>
    <t>PDR-E PGSF CPSF</t>
  </si>
  <si>
    <t>PDRP-D PGSI</t>
  </si>
  <si>
    <t>Tesla Rocklin</t>
  </si>
  <si>
    <t>RDRR-D PGST</t>
  </si>
  <si>
    <t>RDRR-D PGZP 2</t>
  </si>
  <si>
    <t>PHOENIX PH</t>
  </si>
  <si>
    <t>PINE FLAT HYDRO AGGREGATE</t>
  </si>
  <si>
    <t>Pio Pico Unit 1</t>
  </si>
  <si>
    <t>Pio Pico Unit 2</t>
  </si>
  <si>
    <t>Pio Pico Unit 3</t>
  </si>
  <si>
    <t>Fall River Mills Project A</t>
  </si>
  <si>
    <t>PIT PH 1 UNIT 1</t>
  </si>
  <si>
    <t>PIT PH 1 UNIT 2</t>
  </si>
  <si>
    <t>PIT PH 3 UNITS 1, 2 &amp; 3 AGGREGATE</t>
  </si>
  <si>
    <t>PIT PH 4 UNITS 1 &amp; 2 AGGREGATE</t>
  </si>
  <si>
    <t>PIT PH 5 UNITS 1 &amp; 2 AGGREGATE</t>
  </si>
  <si>
    <t>PIT PH 5 UNITS 3 &amp; 4 AGGREGATE</t>
  </si>
  <si>
    <t>GRASSHOPPER FLAT HYDRO</t>
  </si>
  <si>
    <t>PIT PH 6 UNIT 1</t>
  </si>
  <si>
    <t>PIT PH 6 UNIT 2</t>
  </si>
  <si>
    <t>PIT PH 7 UNIT 1</t>
  </si>
  <si>
    <t>PIT PH 7 UNIT 2</t>
  </si>
  <si>
    <t>Chili Bar Hydro</t>
  </si>
  <si>
    <t>Rock Creek Hydro</t>
  </si>
  <si>
    <t xml:space="preserve">Western Antelope Blue Sky Ranch A </t>
  </si>
  <si>
    <t xml:space="preserve">Western Antelope Dry Ranch </t>
  </si>
  <si>
    <t xml:space="preserve">North Lancaster Ranch </t>
  </si>
  <si>
    <t>Sierra Solar Greenworks LLC</t>
  </si>
  <si>
    <t>Central Antelope Dry Ranch C</t>
  </si>
  <si>
    <t>Lincoln Landfill Power Plant</t>
  </si>
  <si>
    <t>SEPV Palmdale East, LLC</t>
  </si>
  <si>
    <t>Rio Bravo Solar 2</t>
  </si>
  <si>
    <t>Pumpjack Solar I</t>
  </si>
  <si>
    <t>Rio Bravo Solar 1</t>
  </si>
  <si>
    <t>PANOCHE ENERGY CENTER (Aggregated)</t>
  </si>
  <si>
    <t>Midway Peaking Aggregate</t>
  </si>
  <si>
    <t>Panoche Valley Solar</t>
  </si>
  <si>
    <t>Panoche Peaker</t>
  </si>
  <si>
    <t>CalPeak Power Panoche Unit 1</t>
  </si>
  <si>
    <t>POE HYDRO UNIT 1</t>
  </si>
  <si>
    <t>POE HYDRO UNIT 2</t>
  </si>
  <si>
    <t>Potter Valley</t>
  </si>
  <si>
    <t>Vecino Vineyards LLC</t>
  </si>
  <si>
    <t>Silver State South</t>
  </si>
  <si>
    <t>Santa Cruz Energy LLC</t>
  </si>
  <si>
    <t>NTC/MCRD COGENERATION</t>
  </si>
  <si>
    <t>Putah Creek Solar Farm</t>
  </si>
  <si>
    <t>PACIFIC WEST 1 WIND GENERATION</t>
  </si>
  <si>
    <t>ROCK CREEK HYDRO UNIT 1</t>
  </si>
  <si>
    <t>ROCK CREEK HYDRO UNIT 2</t>
  </si>
  <si>
    <t>Rector Aggregate Solar Resources</t>
  </si>
  <si>
    <t>KAWEAH PH 2 &amp; 3 PSP AGGREGATE</t>
  </si>
  <si>
    <t>KAWEAH PH 1 UNIT 1</t>
  </si>
  <si>
    <t>RECTOR QFS</t>
  </si>
  <si>
    <t xml:space="preserve">MM Tulare </t>
  </si>
  <si>
    <t>RED BLUFF PEAKER PLANT</t>
  </si>
  <si>
    <t>Lancaster East Avenue F</t>
  </si>
  <si>
    <t>REDONDO GEN STA. UNIT 5</t>
  </si>
  <si>
    <t>REDONDO GEN STA. UNIT 6</t>
  </si>
  <si>
    <t>REDONDO GEN STA. UNIT 8</t>
  </si>
  <si>
    <t>Terzian</t>
  </si>
  <si>
    <t>Renwind re-powering project</t>
  </si>
  <si>
    <t>Chevron 8.5</t>
  </si>
  <si>
    <t>Chevron 2</t>
  </si>
  <si>
    <t>BAY ENVIRONMENTAL (NOVE POWER)</t>
  </si>
  <si>
    <t>SMALL QF AGGREGATION - GRASS VALLEY</t>
  </si>
  <si>
    <t>Silver Springs</t>
  </si>
  <si>
    <t>ROLLINS HYDRO</t>
  </si>
  <si>
    <t>Pacific Wind - Phase 1</t>
  </si>
  <si>
    <t>Lancaster B</t>
  </si>
  <si>
    <t>Rosamond One</t>
  </si>
  <si>
    <t>Rosamond Two</t>
  </si>
  <si>
    <t>Rosamond West Solar 1</t>
  </si>
  <si>
    <t>Rosamond West Solar 2</t>
  </si>
  <si>
    <t>Rising Tree 1</t>
  </si>
  <si>
    <t>Rising Tree 2</t>
  </si>
  <si>
    <t>Rising Tree 3</t>
  </si>
  <si>
    <t>Russell City Energy Center</t>
  </si>
  <si>
    <t>Riverview Energy Center (GP Antioch)</t>
  </si>
  <si>
    <t>Riverside Energy Res. Ctr Unit 3</t>
  </si>
  <si>
    <t>Riverside Energy Res. Ctr Unit 4</t>
  </si>
  <si>
    <t>Riverside Energy Res. Ctr Unit 1</t>
  </si>
  <si>
    <t>Riverside Energy Res. Ctr Unit 2</t>
  </si>
  <si>
    <t>Tequesquite Landfill Solar Project</t>
  </si>
  <si>
    <t>SPRINGS GENERATION PROJECT AGGREGATE</t>
  </si>
  <si>
    <t>Sun Harvest Solar</t>
  </si>
  <si>
    <t>Salinas River Cogeneration</t>
  </si>
  <si>
    <t>SALT SPRINGS HYDRO AGGREGATE</t>
  </si>
  <si>
    <t>KELCO QUALIFYING FACILITY</t>
  </si>
  <si>
    <t>Mojave Solar</t>
  </si>
  <si>
    <t>LACSD CARSON WATER POLLUTION AGGREGATE</t>
  </si>
  <si>
    <t>Cold Canyon</t>
  </si>
  <si>
    <t>GEYSERS CALISTOGA AGGREGATE</t>
  </si>
  <si>
    <t>Bowerman Power</t>
  </si>
  <si>
    <t>Millikan Avenue BESS</t>
  </si>
  <si>
    <t>San Gorgonio Farms Wind Farm</t>
  </si>
  <si>
    <t>Foothill Hydroelectric Recovery Plant</t>
  </si>
  <si>
    <t>SAUGUS QFS</t>
  </si>
  <si>
    <t>Chiquita Canyon Landfill Fac</t>
  </si>
  <si>
    <t>MM Lopez Energy</t>
  </si>
  <si>
    <t>Mountainview Gen Sta. Unit 3</t>
  </si>
  <si>
    <t>Mountainview Gen Sta. Unit 4</t>
  </si>
  <si>
    <t>SAN BERADINO QFS</t>
  </si>
  <si>
    <t>Redlands RT Solar</t>
  </si>
  <si>
    <t>SPVP005 Redlands RT Solar</t>
  </si>
  <si>
    <t>SPVP007 Redlands RT Solar</t>
  </si>
  <si>
    <t>SPVP011</t>
  </si>
  <si>
    <t>SPVP013</t>
  </si>
  <si>
    <t>SPVP016 Redlands RT Solar</t>
  </si>
  <si>
    <t>SPVP048</t>
  </si>
  <si>
    <t>SANTA ANA PSP</t>
  </si>
  <si>
    <t>MILL CREEK PSP</t>
  </si>
  <si>
    <t>PDR-F SCEC</t>
  </si>
  <si>
    <t>PDR-D SCEC LNE1</t>
  </si>
  <si>
    <t>PDR-D SCEC 3</t>
  </si>
  <si>
    <t>PDR-F SCEC 1</t>
  </si>
  <si>
    <t>PDR-H SCEC</t>
  </si>
  <si>
    <t>PDR-D SCEN LLAN</t>
  </si>
  <si>
    <t>PDRP-D SCEN EPA</t>
  </si>
  <si>
    <t>SCEN_6_PDRP03</t>
  </si>
  <si>
    <t>PDR-F SCEW</t>
  </si>
  <si>
    <t>PDR-E SCEW</t>
  </si>
  <si>
    <t>PDR-D SCEW</t>
  </si>
  <si>
    <t>PDR-F SCEW SEES 1</t>
  </si>
  <si>
    <t>Tesla SCE - Barstow</t>
  </si>
  <si>
    <t>Tesla SCE - Mojave</t>
  </si>
  <si>
    <t>Tracy Combined Cycle Power Plant</t>
  </si>
  <si>
    <t>Five Points Solar Station</t>
  </si>
  <si>
    <t>Westside Solar Station</t>
  </si>
  <si>
    <t>PDR-E SDG1</t>
  </si>
  <si>
    <t>PDR-E SDG1 2</t>
  </si>
  <si>
    <t>PDR-E SDG1 3</t>
  </si>
  <si>
    <t>Argus Cogeneration</t>
  </si>
  <si>
    <t>Sunray 2</t>
  </si>
  <si>
    <t>Sentinel Unit 1</t>
  </si>
  <si>
    <t>Sentinel Unit 2</t>
  </si>
  <si>
    <t>Sentinel Unit 3</t>
  </si>
  <si>
    <t>Sentinel Unit 4</t>
  </si>
  <si>
    <t>Sentinel Unit 5</t>
  </si>
  <si>
    <t>Sentinel Unit 6</t>
  </si>
  <si>
    <t>Sentinel Unit 7</t>
  </si>
  <si>
    <t>Sentinel Unit 8</t>
  </si>
  <si>
    <t>Algonquin Power Sanger 2</t>
  </si>
  <si>
    <t>HIGH SIERRA LIMITED</t>
  </si>
  <si>
    <t>Santa Maria II LFG Power Plant</t>
  </si>
  <si>
    <t>South Kern Solar PV Plant</t>
  </si>
  <si>
    <t>SKIC Solar</t>
  </si>
  <si>
    <t>Quinto Solar PV Project</t>
  </si>
  <si>
    <t>Solar Star 1</t>
  </si>
  <si>
    <t>Solar Star 2</t>
  </si>
  <si>
    <t>SAN LUIS (GIANELLI) PUMP-GEN (AGGREGATE)</t>
  </si>
  <si>
    <t>SLY CREEK HYDRO</t>
  </si>
  <si>
    <t>Ripon Cogeneration Unit 1</t>
  </si>
  <si>
    <t>San Marcos Energy</t>
  </si>
  <si>
    <t>SONOMA POWER PLANT</t>
  </si>
  <si>
    <t>Delano Land 1</t>
  </si>
  <si>
    <t>Houwelings Nurseries Oxnard, Inc</t>
  </si>
  <si>
    <t>Springville Hydroelectric Generator</t>
  </si>
  <si>
    <t>Channel Islands Power</t>
  </si>
  <si>
    <t>New Indy Oxnard</t>
  </si>
  <si>
    <t>E.F. OXNARD INCORPORATED</t>
  </si>
  <si>
    <t>PROCTER  AND  GAMBLE OXNARD II</t>
  </si>
  <si>
    <t>SANTA CLARA QFS</t>
  </si>
  <si>
    <t>SANDBAR</t>
  </si>
  <si>
    <t>Sonoma County Landfill</t>
  </si>
  <si>
    <t>SOUTH HYDRO</t>
  </si>
  <si>
    <t>SPAULDING HYDRO PH 3 UNIT</t>
  </si>
  <si>
    <t>SPAULDING HYDRO PH 1 &amp; 2 AGGREGATE</t>
  </si>
  <si>
    <t>Burney Biomass</t>
  </si>
  <si>
    <t>Lincoln Biomass</t>
  </si>
  <si>
    <t>SPI Anderson 2</t>
  </si>
  <si>
    <t>SPICER HYDRO UNITS 1-3 AGGREGATE</t>
  </si>
  <si>
    <t>SIERRA PACIFIC IND. (SONORA)</t>
  </si>
  <si>
    <t>Quincy Biomass</t>
  </si>
  <si>
    <t>SPRING GAP HYDRO</t>
  </si>
  <si>
    <t>Springerville Aggregate Solar Resources</t>
  </si>
  <si>
    <t>SPRINGVILLE QFS</t>
  </si>
  <si>
    <t>TULE RIVER HYDRO PLANT (PG&amp;E)</t>
  </si>
  <si>
    <t>TULE RIVER HYDRO PLANT (SCE)</t>
  </si>
  <si>
    <t>SRI INTERNATIONAL</t>
  </si>
  <si>
    <t>STANISLAUS HYDRO</t>
  </si>
  <si>
    <t>RHODIA INC. (RHONE-POULENC)</t>
  </si>
  <si>
    <t>LODI STIG UNIT</t>
  </si>
  <si>
    <t>Covanta Stanislaus</t>
  </si>
  <si>
    <t>Chevron Richmond Refinery</t>
  </si>
  <si>
    <t>Madera Chowchilla 2</t>
  </si>
  <si>
    <t>Madera Chowchilla 3</t>
  </si>
  <si>
    <t>Madera Chowchilla 4</t>
  </si>
  <si>
    <t>Madera Canal Site 980</t>
  </si>
  <si>
    <t>Stroud Solar Station</t>
  </si>
  <si>
    <t>Sunrise Power Project AGGREGATE II</t>
  </si>
  <si>
    <t>MIDWAY SUNSET COGENERATION PLANT</t>
  </si>
  <si>
    <t>Sunshine Gas Producers</t>
  </si>
  <si>
    <t>YERBA BUENA BATTERY</t>
  </si>
  <si>
    <t>Sycamore Cogeneration Unit 1</t>
  </si>
  <si>
    <t>Sycamore Cogeneration Unit 2</t>
  </si>
  <si>
    <t>Sycamore Cogeneration Unit 3</t>
  </si>
  <si>
    <t>Sycamore Cogeneration Unit 4</t>
  </si>
  <si>
    <t>Berry Cogen 18</t>
  </si>
  <si>
    <t>SMALL QF AGGREGATION - PARADISE</t>
  </si>
  <si>
    <t>Wind Wall Monolith 1</t>
  </si>
  <si>
    <t>Wind Wall Monolith 2</t>
  </si>
  <si>
    <t>Berry Cogen 42</t>
  </si>
  <si>
    <t>TDM</t>
  </si>
  <si>
    <t>SMALL QF AGGREGATION - STOCKTON</t>
  </si>
  <si>
    <t>MARTINEZ COGEN LIMITED PARTNERSHIP</t>
  </si>
  <si>
    <t>TIGER CREEK HYDRO AGGREGATE</t>
  </si>
  <si>
    <t>Bear Creek Hydroelectric Project</t>
  </si>
  <si>
    <t>Vintner Solar</t>
  </si>
  <si>
    <t>TOAD TOWN</t>
  </si>
  <si>
    <t>Topaz Solar Farms</t>
  </si>
  <si>
    <t>Longboat Solar</t>
  </si>
  <si>
    <t>Tranquillity 8 Amarillo</t>
  </si>
  <si>
    <t>Tranquillity 8 Azul</t>
  </si>
  <si>
    <t>Tranquillity 8 Rojo</t>
  </si>
  <si>
    <t>Tranquillity 8 Verde</t>
  </si>
  <si>
    <t>Tranquillity</t>
  </si>
  <si>
    <t>FPL Energy C Wind</t>
  </si>
  <si>
    <t>Tule Wind</t>
  </si>
  <si>
    <t>Tullock Hydro</t>
  </si>
  <si>
    <t>ABEC Bidart-Stockale #1</t>
  </si>
  <si>
    <t>Nickel 1 ("NLH1")</t>
  </si>
  <si>
    <t>Coronal Lost Hills</t>
  </si>
  <si>
    <t>Castor</t>
  </si>
  <si>
    <t>McKittrick Cogen</t>
  </si>
  <si>
    <t>UKIAH LAKE MENDOCINO HYDRO</t>
  </si>
  <si>
    <t>Pacific Ultrapower Chinese Station</t>
  </si>
  <si>
    <t>Rio Bravo Fresno</t>
  </si>
  <si>
    <t>Rio Bravo Rocklin</t>
  </si>
  <si>
    <t>CONTRA COSTA CARBON PLANT</t>
  </si>
  <si>
    <t>TOSCO (RODEO PLANT)</t>
  </si>
  <si>
    <t>Berry Cogen 38 - Unit 1</t>
  </si>
  <si>
    <t>Golden Hills A</t>
  </si>
  <si>
    <t>Golden Hills B</t>
  </si>
  <si>
    <t>Golden Hills C</t>
  </si>
  <si>
    <t>Altamont Landfill Gas to Energy</t>
  </si>
  <si>
    <t>SOLANO WIND FARM</t>
  </si>
  <si>
    <t>Solano Wind Project Phase 3</t>
  </si>
  <si>
    <t>Vasco Wind</t>
  </si>
  <si>
    <t>VACA-DIXON BATTERY</t>
  </si>
  <si>
    <t>Vaca-Dixon Solar Station</t>
  </si>
  <si>
    <t>CalPeak Power Vaca Dixon Unit 1</t>
  </si>
  <si>
    <t>MWD Perris Hydroelectric Recovery Plant</t>
  </si>
  <si>
    <t xml:space="preserve">MWD Red Mountain Hydroelectric Recovery </t>
  </si>
  <si>
    <t>SPVP044</t>
  </si>
  <si>
    <t>Kona Solar - Meridian #1</t>
  </si>
  <si>
    <t>AP North Lake Solar</t>
  </si>
  <si>
    <t>Community Solar</t>
  </si>
  <si>
    <t>TEXACO EXPLORATION &amp; PROD (SE KERN RIVER</t>
  </si>
  <si>
    <t>Vega Solar</t>
  </si>
  <si>
    <t>Windpark Unlimited 1</t>
  </si>
  <si>
    <t>Windpark Unlimited 2</t>
  </si>
  <si>
    <t>Painted Hills Windpark</t>
  </si>
  <si>
    <t>H. Gonzales Unit #1</t>
  </si>
  <si>
    <t>H. Gonzales Unit #2</t>
  </si>
  <si>
    <t>Malburg Generating Station</t>
  </si>
  <si>
    <t>KERN RIVER PH 3 UNITS 1 &amp; 2 AGGREGATE</t>
  </si>
  <si>
    <t>SPVP042 Porterville Solar</t>
  </si>
  <si>
    <t>NICOLIS</t>
  </si>
  <si>
    <t>TROPICO</t>
  </si>
  <si>
    <t>CALGREN-PIXLEY</t>
  </si>
  <si>
    <t>Wellhead Power Delano</t>
  </si>
  <si>
    <t>VESTAL QFS</t>
  </si>
  <si>
    <t>Victor Aggregate Solar Resources</t>
  </si>
  <si>
    <t>Expressway Solar A</t>
  </si>
  <si>
    <t>Expressway Solar B</t>
  </si>
  <si>
    <t>Lone Valley Solar Park 1</t>
  </si>
  <si>
    <t>Lone Valley Solar Park 2</t>
  </si>
  <si>
    <t>Sunedison - Hesperia</t>
  </si>
  <si>
    <t>Victor Phelan Solar One</t>
  </si>
  <si>
    <t>Alamo Solar</t>
  </si>
  <si>
    <t>Adelanto Solar 2</t>
  </si>
  <si>
    <t>Adelanto Solar</t>
  </si>
  <si>
    <t xml:space="preserve">Victor Dry Farm Ranch A </t>
  </si>
  <si>
    <t xml:space="preserve">Victor Dry Farm Ranch B </t>
  </si>
  <si>
    <t>MWD Valley View Hydroelectric Recovery P</t>
  </si>
  <si>
    <t>Yorba Linda Hydroelectric Recovery Plant</t>
  </si>
  <si>
    <t>VINCENT QFS</t>
  </si>
  <si>
    <t>Oasis Power Plant</t>
  </si>
  <si>
    <t>Rialto RT Solar</t>
  </si>
  <si>
    <t>SPVP028</t>
  </si>
  <si>
    <t>VISTA QFS</t>
  </si>
  <si>
    <t>Cole Grade</t>
  </si>
  <si>
    <t>Valley Center 1</t>
  </si>
  <si>
    <t>Valley Center 2</t>
  </si>
  <si>
    <t>Woodward Power Plant</t>
  </si>
  <si>
    <t>VOLTA HYDRO UNIT 1</t>
  </si>
  <si>
    <t>Volta Hydro Unit 2</t>
  </si>
  <si>
    <t>Bailey Creek Ranch</t>
  </si>
  <si>
    <t>Digger Creek Ranch Hydro</t>
  </si>
  <si>
    <t>Vista Energy Storage</t>
  </si>
  <si>
    <t>Wadham Energy LP</t>
  </si>
  <si>
    <t>Walnut Creek Energy Park Unit 1</t>
  </si>
  <si>
    <t>Walnut Creek Energy Park Unit 2</t>
  </si>
  <si>
    <t>Walnut Creek Energy Park Unit 3</t>
  </si>
  <si>
    <t>Walnut Creek Energy Park Unit 4</t>
  </si>
  <si>
    <t>Walnut Creek Energy Park Unit 5</t>
  </si>
  <si>
    <t>Industry MetroLink PV 1</t>
  </si>
  <si>
    <t>Puente Hills</t>
  </si>
  <si>
    <t>MM West Covina - ST Unit</t>
  </si>
  <si>
    <t>WARNE HYDRO AGGREGATE</t>
  </si>
  <si>
    <t>Corcoran Solar</t>
  </si>
  <si>
    <t>Corcoran 2</t>
  </si>
  <si>
    <t>WOODLEAF HYDRO</t>
  </si>
  <si>
    <t>Forward</t>
  </si>
  <si>
    <t>West Point Hydro Plant</t>
  </si>
  <si>
    <t>Joya Del Sol</t>
  </si>
  <si>
    <t>G2 ENERGY, OSTROM ROAD LLC</t>
  </si>
  <si>
    <t>Whitney Point Solar</t>
  </si>
  <si>
    <t>Whitewater Hill Wind Project</t>
  </si>
  <si>
    <t>Wise Hydro Unit 1</t>
  </si>
  <si>
    <t>WISE HYDRO UNIT 2</t>
  </si>
  <si>
    <t>Wishon/San Joaquin  #1-A AGGREGATE</t>
  </si>
  <si>
    <t>Wildwood Solar I</t>
  </si>
  <si>
    <t>Wildwood Solar 2</t>
  </si>
  <si>
    <t>BUENA VISTA ENERGY, LLC</t>
  </si>
  <si>
    <t>Windstar</t>
  </si>
  <si>
    <t>Wolfskill Energy Center</t>
  </si>
  <si>
    <t>Quinten Luallen</t>
  </si>
  <si>
    <t>SMALL QF AGGREGATION - LOS BANOS</t>
  </si>
  <si>
    <t>Wheelabrator Shasta</t>
  </si>
  <si>
    <t>YUBA CITY COGEN</t>
  </si>
  <si>
    <t>Yuba City Energy Center (Calpine)</t>
  </si>
  <si>
    <t>ZOND WINDSYSTEMS INC.</t>
  </si>
  <si>
    <t>Table 1: Results of Energy Commission Review and Adjustment to the 2020 Year-Ahead Load Forecast</t>
  </si>
  <si>
    <t>CEC Adjustment for Plausibility/Migrating load</t>
  </si>
  <si>
    <t>PG&amp;E</t>
  </si>
  <si>
    <t>Table 2: 2016 Demand Response Resources Calpine PowerAmerica-CA, L.L.C. (1362)</t>
  </si>
  <si>
    <t xml:space="preserve">Table 3 - 2020-2022 Local RA Allocations (MW)   </t>
  </si>
  <si>
    <t xml:space="preserve">Table 3 - Other Allocations (MW) </t>
  </si>
  <si>
    <t>Fresno</t>
  </si>
  <si>
    <t>Sierra</t>
  </si>
  <si>
    <t>Stockton</t>
  </si>
  <si>
    <t>Kern</t>
  </si>
  <si>
    <t>Humboldt</t>
  </si>
  <si>
    <t>NCNB</t>
  </si>
  <si>
    <t xml:space="preserve">Table 4 - Peak Demand Adjustments to account for load migration in 2020 (MW) (please see instructions)  </t>
  </si>
  <si>
    <t xml:space="preserve">Table 5 - Incremental 2020 Local Area LCR allocations (MW) </t>
  </si>
  <si>
    <t xml:space="preserve">Table 6 - Monthly Flexible Capacity Requirements (MW)  </t>
  </si>
  <si>
    <t xml:space="preserve">Table 7 -  Incremental Flexible Capacity Requirements (MW)  </t>
  </si>
  <si>
    <t>Table 8 - Year Ahead CAM and RMR values (MW)</t>
  </si>
  <si>
    <t>Table 9 - Month Ahead CAM and RMR values (MW)</t>
  </si>
  <si>
    <t xml:space="preserve">Table 2 - 2020-2022 Demand Response Allocations (MW)   </t>
  </si>
  <si>
    <r>
      <t>Summary Table 4
Necessary Flows across into NP26 and SP26 (</t>
    </r>
    <r>
      <rPr>
        <b/>
        <u/>
        <sz val="12"/>
        <rFont val="Arial"/>
        <family val="2"/>
      </rPr>
      <t>Informational Purposes Only</t>
    </r>
    <r>
      <rPr>
        <b/>
        <sz val="12"/>
        <rFont val="Arial"/>
        <family val="2"/>
      </rPr>
      <t>)</t>
    </r>
  </si>
  <si>
    <t>Certifying Representative's E-mail:</t>
  </si>
  <si>
    <r>
      <t>Contact Information --</t>
    </r>
    <r>
      <rPr>
        <sz val="12"/>
        <rFont val="Times New Roman"/>
        <family val="1"/>
      </rPr>
      <t xml:space="preserve"> Provide this information to facilitate review of the filing. Energy Division will communicate directly with these contacts regarding questions about the filing.</t>
    </r>
  </si>
  <si>
    <r>
      <t xml:space="preserve">Name – </t>
    </r>
    <r>
      <rPr>
        <sz val="12"/>
        <rFont val="Times New Roman"/>
        <family val="1"/>
      </rPr>
      <t>Name of the officer of the company that is authorized to sign this form</t>
    </r>
  </si>
  <si>
    <r>
      <t>Certifying Representatives' Email</t>
    </r>
    <r>
      <rPr>
        <sz val="12"/>
        <rFont val="Times New Roman"/>
        <family val="1"/>
      </rPr>
      <t xml:space="preserve"> – E-mail address of the Certifying Representative</t>
    </r>
  </si>
  <si>
    <r>
      <t>Telephone</t>
    </r>
    <r>
      <rPr>
        <sz val="12"/>
        <rFont val="Times New Roman"/>
        <family val="1"/>
      </rPr>
      <t xml:space="preserve"> – Enter the telephone number of the contact or back up contact person for this filing</t>
    </r>
  </si>
  <si>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</si>
  <si>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t>The information for the ID and Local Area tab is taken from the CAISO Net Qualifying Capacity (NQC) &amp; Effective Flexible Capacity (EFC) lists for the 2020 compliance year.  That list will be published on the CPUC website at this link: http://www.cpuc.ca.gov/General.aspx?id=6311.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tab that are currently left blank.  The LSE may enter information into those blank rows, or add rows in between these blank rows, in order to add new resources to the list.  The LSE is to add the new Scheduling Resource ID and the applicable Zonal and Local RA Designations (South, North, mame of Local area, CAISO System or CAISO Import).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quarterly update will be incorporated into the next update.  LSEs may also enter the Scheduling Resource ID for import resources as required under MRTU.</t>
  </si>
  <si>
    <t xml:space="preserve">RAR Capacity Effective Start Date – Please either select the appropriate start date for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It is important that LSEs enter a correct start date for the contract so Energy Division can rely on this information.  For example, contracts that start on the first day of January of 2020 and last through December 31, 2020 should be entered as beginning on 1/1/2020, not the first day of the current compliance month.  </t>
  </si>
  <si>
    <t>RAR Capacity Effective End Date – Please either select the appropriate end date for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It is important that LSEs enter a correct end date for the contract.  Energy Division relies on this information.  For example contracts that start on the first day of January of 2020 and last through December 31, 2020 should be entered as ending on end on 12/31/2020, not the last day of the current compliance month.  Even if capacity levels change per month, please do not just list the last day of the current RA month.</t>
  </si>
  <si>
    <t>Resource MCC Bucket Category – This is now a drop down column where an LSE selects the resource bucket based on physical or contractual operating limitations. The five Resource Categories for the 2020 Year-Ahead RA Filing are:</t>
  </si>
  <si>
    <t>Local RA (MW): This column is used to tabulate the Local RA MW that the LSE is using to count towards their Local RA obligations during the course of 2020.  This column is tabulated on the Month Ahead summary tab in Summary Table 5, but not on the Year Ahead summary tab.  LSEs are to enter the amount of Local RA that the resource provided in the Year Ahead Local RA Filing.  Entering this information separate from the System RA MW is meant to do two things - provide a means to tabulate Local RA MW from a unit even if it is affected by the outage counting rules, and in the event that the unit has a monthly NQC value, and the resource is listed at the August value for Local RA and at the month specific value for System RA.  Import resources are not able to meet Local RA obligations, thus for import  resources please enter "0" in this column. This column is not needed for the Year Ahead System RA Filing, and only needed for the Month Ahead System RA Filing.  For the Year Ahead Filing there is a Local RA template.</t>
  </si>
  <si>
    <t>Committed Flexible RA capacity (MW): This column is used to tabulate the Committed flexible RA capacity (MW) that the LSE is using to count towards their 2020 flexible RA requirement.  This column is tabulated on the month ahead summary sheet  in Summary Table 6 and 7, but not on the Year Ahead summary sheet.  LSEs are to enter the amount of Committed Flexible RA that the resource is contracted to provide. This column is not needed for the Year Ahead System RA Filing, and only needed for the Month Ahead System RA Filing.  For the Year Ahead Filing there is a Local/Flexibility RA template.</t>
  </si>
  <si>
    <t xml:space="preserve">SB 695 allowed the reopening of Direct Access beginning in April 2010.  In order to ensure that local RA obligations are met when load migrates between LSEs, D.10-12-038  adopted a local true up methodology.  Please refer to D.10-12-038 and D.14-06-050 or the 2020 RA Guide for directions on this process.  </t>
  </si>
  <si>
    <t>The LSE allocation tab now includes Table 8 YA CAM Allocations. This table includes 12 months of year ahead CAM allcoations that will be sent to LSEs with their YA allocations. The YA CAM allocations ONLY flow into the year ahead summary tab for year ahead system RA compliance.  The month ahead summary tab still pulls the CAM allocation values from cells "D76 and D77" of the LSE allocation tab. LSEs will still still need to insert their revised monthly CAM allocations into Cells "D76 and D77" for month ahead system RA compliance (these revised allcoations are now being sent quarterly pursuant to D.14-06-050. For 2020, Table 8 will include 12 months of year ahead LCR preferred resources allocations that will be sent to LSEs with their YA allocations.  The YA LCR allocations only flows into the year ahead summary tab for year ahead system RA compliance.  The month ahead summary tab pulls the LCR allocation values from cell "D72" of the LSE allocations tab.  LSEs will need to insert their revised monthly LCR allocations into cell "D72" for month ahead system RA compliance (these revised allocations will be sent quarterly).</t>
  </si>
  <si>
    <t>For Year Ahead System RA compliance each LSE must file one System RA template for each Summer month (May through September). Please use the Year Ahead Summary" worsksheet to assist in showing year ahead system compliance.  For Month ahead System, Flexible and Local compliance each LSE must submit one System RA template 45 days prior to the start of the compliance month. (Please use the filing due dates calendar in the 2020 RA guide.) Please use the "Month Ahead Summary" worksheet to assit in showing Monthly System, Local and Flexible compliance.</t>
  </si>
  <si>
    <t>This template ensures that each LSE owns or contracts for sufficient RA capacity to meet its Resource Adequacy Requirement (RAR).  For the 2020 compliance year, this template should be used to show compliance for the System and Flexible RA month ahead requirments and System year ahead requirments. Additionally, this template is to be used to show compliance with incremental Local and flexible requirements that cover July-December 2020.  Please also consult the 2020 RA Filing Guide for more instruction.  Although several tabs of this workbook are protected, LSEs may unprotect them with the password as follows: "1".  LSEs are cautioned to be very careful when unprotecting tabs of this template, and are requested to let Energy Division know when they have done so. Minor changes have occurred to this template since the 2016 RA compliance year, and LSEs are encouraged to read the 2020 RA Guide for an explanation of the changes made to conform to D.18-06-030.</t>
  </si>
  <si>
    <t>Summary Table 4, Necessary Flows into NP26 and SP26 (MW) (Informational Purposes Only)</t>
  </si>
  <si>
    <r>
      <t xml:space="preserve">Zonal/Local Designation: </t>
    </r>
    <r>
      <rPr>
        <sz val="12"/>
        <rFont val="Times New Roman"/>
        <family val="1"/>
      </rPr>
      <t xml:space="preserve"> This is populated automatically when a Scheduling Resource ID or Dynamic Resource ID is selected from the drop down list in the Scheduling Resource ID Column or selected from a drop down list on the sheets that do not include a Scheduling Resource ID field.  If the LSE cuts and pastes a large array of cells, the LSE must ensure that Local/Zonal Designation is still correct.  The column will list all Local Areas as well as "North" and "South" to indicate Zonal Location for the Path 26 Counting Convention (for informational purposes only).</t>
    </r>
    <r>
      <rPr>
        <b/>
        <sz val="12"/>
        <rFont val="Times New Roman"/>
        <family val="1"/>
      </rPr>
      <t xml:space="preserve"> </t>
    </r>
  </si>
  <si>
    <r>
      <t xml:space="preserve">System RA Capacity (MW) – </t>
    </r>
    <r>
      <rPr>
        <sz val="12"/>
        <rFont val="Times New Roman"/>
        <family val="1"/>
      </rPr>
      <t xml:space="preserve">The MW quantity of capacity of the program.  Please enter separate amounts if the program is in more than one service area, and designate a "Zonal" location for each program.  Please also enter separate information if the MW quantity differs by month.  This is to facilitate monitoring of flows over Path 26 (for informational purposes only).  </t>
    </r>
  </si>
  <si>
    <r>
      <t xml:space="preserve">Table 4 summarizes the necessary flows across Path 26.  The table computes the amount of necessary path flows into the two zones of California, SP26 and NP26.  This is to properly account for constraints on flows across Path 26. Zonal RAR for this table is computed from the TAC area specific Peak Demands computed in Summary Table 1.  A Zonal RAR is established for the zone, resources are summed by zone to meet it, Path 26 allocations are taken into account and the necessary flow across Path 26 is computed in column F.  The resources located in zones are summed from the resource worksheets, based on their Zonal/Local Designation.  All resource tabs are summed according to their zonal designation.  The template then tallies the resources listed as being located in or delivered into that zone, and nets out whether the LSE has provided sufficient resources to meet load in the zone.  If not, there is a necessary flow across Path 26 to meet load the zonal RAR. </t>
    </r>
    <r>
      <rPr>
        <b/>
        <sz val="12"/>
        <rFont val="Times New Roman"/>
        <family val="1"/>
      </rPr>
      <t>D.19-06-0xx removed the Path 26 constraint as a component of compliance, but Energy Division will continue using Table 4 to monitor flows over Path 26.</t>
    </r>
  </si>
  <si>
    <t>PGE CPM Credit</t>
  </si>
  <si>
    <t>SCE CPM Credit</t>
  </si>
  <si>
    <t>SDGE CPM Credit</t>
  </si>
  <si>
    <t>The LSE allocations tab now includes Table 8 YA CAM and RMR Allocations. This table includes 12 months of year ahead CAM and RMR allocations that will be sent to LSEs with their YA allocations. The YA CAM and RMR allocations ONLY flow into the year ahead summary tab for year ahead system RA compliance.  The month ahead summary tab pulls the CAM and RMR allocation values from Table 9 of the LSE allocations tab. LSEs will need to insert their revised monthly CAM and RMR allocations into Table 9 for month ahead system RA compliance (these revised allocations are now being sent quarterly pursuant to D.14-06-050).  For 2020, Table 8 will include 12 months of year ahead LCR preferred resources allocations that will be sent to LSEs with their YA allocations.  The YA LCR allocations only flows into the year ahead summary tab for year ahead system RA compliance.  The month ahead summary tab pulls the LCR allocation values from Table 9 of the LSE allocations tab.  LSEs will need to insert their revised monthly LCR allocations into Table 9 for month ahead system RA compliance (these revised allocations will be sent quarterly).  Also for 2020, CPUC may allocate any CPM credits issued from CAISO, if any, and LSEs will need to insert their monthly CPM credit by TAC Area into Table 9 for month ahead system and local RA compliance.</t>
  </si>
  <si>
    <t xml:space="preserve">Annually, LSEs will recieve a spreadsheet with LSE specific information entered into this worksheet.  The LSE will receive their LSE specific spreadsheet via email with Secure FTP.  Data is drawn from this spreadsheet to other parts of the template, and the LSE no longer needs to manually input values.  Information included on this worksheet includes: YA load forecasts, Three-Year Local RA obligations, CAM and RMR and LCR allocations, DR allocations, Flexibility RA obligations, year ahead load forecasts, and load migration adjustments.  For month ahead compliance, LSEs may unprotect this sheet to input information into Table 4 (monthly load migration) and 5 (incremental Local RAR), and 7 (incremental Flexible RAR) and 9 (monthly CAM, RMR, LCR, CPM credits) but not any other tables.  </t>
  </si>
  <si>
    <t>Table 5 and table 7 are the other areas in the "LSE Allocations" worksheet where the LSE should enter information.  Fill Table 5 with the Incremental Local RA requirements and Table 7 with incremental flexible RA requirement pursuant to directions in the 2020 RA Guide.  Table 5 of the "Summary Month Ahead" worksheet will then use this information along with the Local Capacity Requirment information from "LSE Allocations" worksheet (Table 3) to determine if the local obligation has been fulfilled for the associated month. Table 7 of the "Summary Month Ahead" worksheet will use this information along with the flexible requirement from "LSE Allocations" worksheet (Table 6) to determine if the flexible obligation has been fulfilled for the associated month.</t>
  </si>
  <si>
    <t>BGSKYN_2_AS2SR1</t>
  </si>
  <si>
    <t>Antelope Solar 2</t>
  </si>
  <si>
    <t>CALFTS_2_CFSSR1</t>
  </si>
  <si>
    <t>California Flats Solar South</t>
  </si>
  <si>
    <t>CARLS1_2_CARCT1</t>
  </si>
  <si>
    <t>Carlsbad 1</t>
  </si>
  <si>
    <t>CARLS2_1_CARCT1</t>
  </si>
  <si>
    <t>Carlsbad 2</t>
  </si>
  <si>
    <t>DSFLWR_2_WS2SR1</t>
  </si>
  <si>
    <t>Willow Springs 2</t>
  </si>
  <si>
    <t>FLOWD_2_RT2WD2</t>
  </si>
  <si>
    <t>Ridgetop 2</t>
  </si>
  <si>
    <t>FRNTBW_6_SOLAR1</t>
  </si>
  <si>
    <t>Frontier Solar</t>
  </si>
  <si>
    <t>Southeast Resource Recovery</t>
  </si>
  <si>
    <t>PGCC_1_PDRP18</t>
  </si>
  <si>
    <t>PGCC_1_PDRP22</t>
  </si>
  <si>
    <t>PGEB_2_PDRP100</t>
  </si>
  <si>
    <t>PGEB_2_PDRP40</t>
  </si>
  <si>
    <t>PGEB_2_PDRP41</t>
  </si>
  <si>
    <t>PGEB_2_PDRP42</t>
  </si>
  <si>
    <t>PGEB_2_PDRP43</t>
  </si>
  <si>
    <t>PGEB_2_PDRP44</t>
  </si>
  <si>
    <t>PGEB_2_PDRP45</t>
  </si>
  <si>
    <t>PGEB_2_PDRP46</t>
  </si>
  <si>
    <t>PGEB_2_PDRP47</t>
  </si>
  <si>
    <t>PGEB_2_PDRP48</t>
  </si>
  <si>
    <t>PGEB_2_PDRP49</t>
  </si>
  <si>
    <t>PGEB_2_PDRP50</t>
  </si>
  <si>
    <t>PGEB_2_PDRP51</t>
  </si>
  <si>
    <t>PGEB_2_PDRP52</t>
  </si>
  <si>
    <t>PGEB_2_PDRP53</t>
  </si>
  <si>
    <t>PGEB_2_PDRP54</t>
  </si>
  <si>
    <t>PGEB_2_PDRP55</t>
  </si>
  <si>
    <t>PGEB_2_PDRP56</t>
  </si>
  <si>
    <t>PGEB_2_PDRP57</t>
  </si>
  <si>
    <t>PGEB_2_PDRP60</t>
  </si>
  <si>
    <t>PGEB_2_PDRP62</t>
  </si>
  <si>
    <t>PGEB_2_PDRP78</t>
  </si>
  <si>
    <t>PGEB_2_PDRP80</t>
  </si>
  <si>
    <t>PGEB_2_PDRP81</t>
  </si>
  <si>
    <t>PGEB_2_PDRP82</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</si>
  <si>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</si>
  <si>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</si>
  <si>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</si>
  <si>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</si>
  <si>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</si>
  <si>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</si>
  <si>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</si>
  <si>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</si>
  <si>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</si>
  <si>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</si>
  <si>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</si>
  <si>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</si>
  <si>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</si>
  <si>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</si>
  <si>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</si>
  <si>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</si>
  <si>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</si>
  <si>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</si>
  <si>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</si>
  <si>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</si>
  <si>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PGF1_2_PDRP56</t>
  </si>
  <si>
    <t>PGF1_2_PDRP57</t>
  </si>
  <si>
    <t>PGF1_2_PDRP58</t>
  </si>
  <si>
    <t>PGF1_2_PDRP59</t>
  </si>
  <si>
    <t>PGF1_2_PDRP60</t>
  </si>
  <si>
    <t>PGF1_2_PDRP61</t>
  </si>
  <si>
    <t>PGF1_2_PDRP62</t>
  </si>
  <si>
    <t>PGF1_2_PDRP63</t>
  </si>
  <si>
    <t>PGF1_2_PDRP64</t>
  </si>
  <si>
    <t>PGF1_2_PDRP65</t>
  </si>
  <si>
    <t>PGF1_2_PDRP66</t>
  </si>
  <si>
    <t>PGF1_2_PDRP68</t>
  </si>
  <si>
    <t>PGF1_2_PDRP69</t>
  </si>
  <si>
    <t>PGF1_2_PDRP77</t>
  </si>
  <si>
    <t>PGF1_2_PDRP78</t>
  </si>
  <si>
    <t>PGF1_2_PDRP79</t>
  </si>
  <si>
    <t>PGFG_1_PDRP17</t>
  </si>
  <si>
    <t>PGFG_1_PDRP19</t>
  </si>
  <si>
    <t>PGFG_1_PDRP20</t>
  </si>
  <si>
    <t>PGFG_1_PDRP25</t>
  </si>
  <si>
    <t>PGHB_6_PDRP07</t>
  </si>
  <si>
    <t>PGHB_6_PDRP10</t>
  </si>
  <si>
    <t>PGKN_2_PDRP12</t>
  </si>
  <si>
    <t>PGKN_2_PDRP13</t>
  </si>
  <si>
    <t>PGKN_2_PDRP14</t>
  </si>
  <si>
    <t>PGKN_2_PDRP15</t>
  </si>
  <si>
    <t>PGKN_2_PDRP16</t>
  </si>
  <si>
    <t>PGKN_2_PDRP17</t>
  </si>
  <si>
    <t>PGKN_2_PDRP18</t>
  </si>
  <si>
    <t>PGKN_2_PDRP19</t>
  </si>
  <si>
    <t>PGKN_2_PDRP20</t>
  </si>
  <si>
    <t>PGKN_2_PDRP21</t>
  </si>
  <si>
    <t>PGKN_2_PDRP22</t>
  </si>
  <si>
    <t>PGKN_2_PDRP23</t>
  </si>
  <si>
    <t>PDR-D PGKN</t>
  </si>
  <si>
    <t>PGKN_2_PDRP24</t>
  </si>
  <si>
    <t>PDR-E PGNB</t>
  </si>
  <si>
    <t>PGNB_2_PDRP16</t>
  </si>
  <si>
    <t>PGNB_2_PDRP17</t>
  </si>
  <si>
    <t>PGNB_2_PDRP19</t>
  </si>
  <si>
    <t>PGNB_2_PDRP20</t>
  </si>
  <si>
    <t>PGNB_2_PDRP25</t>
  </si>
  <si>
    <t>PGNB_2_PDRP27</t>
  </si>
  <si>
    <t>PGNC_1_PDRP06</t>
  </si>
  <si>
    <t>PGNC_1_PDRP07</t>
  </si>
  <si>
    <t>PGNC_1_PDRP09</t>
  </si>
  <si>
    <t>PGNP_2_PDRP19</t>
  </si>
  <si>
    <t>PGNP_2_PDRP20</t>
  </si>
  <si>
    <t>PGNP_2_PDRP21</t>
  </si>
  <si>
    <t>PGNP_2_PDRP22</t>
  </si>
  <si>
    <t>PGNP_2_PDRP23</t>
  </si>
  <si>
    <t>PGNP_2_PDRP24</t>
  </si>
  <si>
    <t>PGNP_2_PDRP25</t>
  </si>
  <si>
    <t>PGNP_2_PDRP26</t>
  </si>
  <si>
    <t>PGNP_2_PDRP27</t>
  </si>
  <si>
    <t>PGNP_2_PDRP28</t>
  </si>
  <si>
    <t>PGNP_2_PDRP29</t>
  </si>
  <si>
    <t>PGNP_2_PDRP30</t>
  </si>
  <si>
    <t>PGNP_2_PDRP31</t>
  </si>
  <si>
    <t>PGNP_2_PDRP34</t>
  </si>
  <si>
    <t>PGP2_2_PDRP32</t>
  </si>
  <si>
    <t>PGP2_2_PDRP33</t>
  </si>
  <si>
    <t>PGP2_2_PDRP35</t>
  </si>
  <si>
    <t>PGP2_2_PDRP36</t>
  </si>
  <si>
    <t>PGP2_2_PDRP37</t>
  </si>
  <si>
    <t>PGP2_2_PDRP38</t>
  </si>
  <si>
    <t>PGP2_2_PDRP43</t>
  </si>
  <si>
    <t>PGP2_2_PDRP44</t>
  </si>
  <si>
    <t>PGP2_2_PDRP47</t>
  </si>
  <si>
    <t>PGP2_2_PDRP48</t>
  </si>
  <si>
    <t>PGSB_1_PDRP46</t>
  </si>
  <si>
    <t>PGSB_1_PDRP47</t>
  </si>
  <si>
    <t>PGSB_1_PDRP48</t>
  </si>
  <si>
    <t>PGSB_1_PDRP49</t>
  </si>
  <si>
    <t>PGSB_1_PDRP50</t>
  </si>
  <si>
    <t>PGSB_1_PDRP51</t>
  </si>
  <si>
    <t>PGSB_1_PDRP52</t>
  </si>
  <si>
    <t>PGSB_1_PDRP53</t>
  </si>
  <si>
    <t>PGSB_1_PDRP54</t>
  </si>
  <si>
    <t>PGSB_1_PDRP55</t>
  </si>
  <si>
    <t>PGSB_1_PDRP56</t>
  </si>
  <si>
    <t>PGSB_1_PDRP57</t>
  </si>
  <si>
    <t>PGSB_1_PDRP58</t>
  </si>
  <si>
    <t>PGSB_1_PDRP60</t>
  </si>
  <si>
    <t>PGSB_1_PDRP68</t>
  </si>
  <si>
    <t>PGSB_1_PDRP69</t>
  </si>
  <si>
    <t>PGSB_1_PDRP70</t>
  </si>
  <si>
    <t>PGSB_1_PDRP73</t>
  </si>
  <si>
    <t>PGSB_1_PDRP74</t>
  </si>
  <si>
    <t>PGSB_1_PDRP76</t>
  </si>
  <si>
    <t>PGSB_1_PDRP77</t>
  </si>
  <si>
    <t>PGSF_2_PDRP32</t>
  </si>
  <si>
    <t>PGSF_2_PDRP33</t>
  </si>
  <si>
    <t>PGSF_2_PDRP34</t>
  </si>
  <si>
    <t>PGSF_2_PDRP35</t>
  </si>
  <si>
    <t>PGSI_1_PDRP20</t>
  </si>
  <si>
    <t>PGSI_1_PDRP21</t>
  </si>
  <si>
    <t>PGSI_1_PDRP22</t>
  </si>
  <si>
    <t>PGSI_1_PDRP23</t>
  </si>
  <si>
    <t>PGSI_1_PDRP24</t>
  </si>
  <si>
    <t>PGSI_1_PDRP25</t>
  </si>
  <si>
    <t>PGSI_1_PDRP26</t>
  </si>
  <si>
    <t>PGSI_1_PDRP27</t>
  </si>
  <si>
    <t>PGSI_1_PDRP28</t>
  </si>
  <si>
    <t>PGSI_1_PDRP29</t>
  </si>
  <si>
    <t>PGSI_1_PDRP30</t>
  </si>
  <si>
    <t>PDR-D PGSI LVCEA</t>
  </si>
  <si>
    <t>PGSI_1_PDRP31</t>
  </si>
  <si>
    <t>PGSI_1_PDRP33</t>
  </si>
  <si>
    <t>PGST_2_PDRP13</t>
  </si>
  <si>
    <t>PGST_2_PDRP14</t>
  </si>
  <si>
    <t>PGST_2_PDRP15</t>
  </si>
  <si>
    <t>PGST_2_PDRP16</t>
  </si>
  <si>
    <t>PGST_2_PDRP17</t>
  </si>
  <si>
    <t>PGZP_2_PDRP15</t>
  </si>
  <si>
    <t>PGZP_2_PDRP16</t>
  </si>
  <si>
    <t>PGZP_2_PDRP17</t>
  </si>
  <si>
    <t>PGZP_2_PDRP18</t>
  </si>
  <si>
    <t>PGZP_2_PDRP19</t>
  </si>
  <si>
    <t>PGZP_2_PDRP20</t>
  </si>
  <si>
    <t>PGZP_2_PDRP21</t>
  </si>
  <si>
    <t>PGZP_2_PDRP22</t>
  </si>
  <si>
    <t>PGZP_2_PDRP23</t>
  </si>
  <si>
    <t>PDR-D PGZP</t>
  </si>
  <si>
    <t>PGZP_2_PDRP24</t>
  </si>
  <si>
    <t>PGZP_2_PDRP25</t>
  </si>
  <si>
    <t>PGZP_2_PDRP26</t>
  </si>
  <si>
    <t>PGZP_2_PDRP27</t>
  </si>
  <si>
    <t>PGZP_2_PDRP28</t>
  </si>
  <si>
    <t>PGZP_2_PDRP29</t>
  </si>
  <si>
    <t>PGZP_2_PDRP30</t>
  </si>
  <si>
    <t>PIUTE_6_GNBSR1</t>
  </si>
  <si>
    <t>Green Beanworks B</t>
  </si>
  <si>
    <t>PRCTVY_1_MIGBT1</t>
  </si>
  <si>
    <t>Miguel BESS</t>
  </si>
  <si>
    <t>RATSKE_2_NROSR1</t>
  </si>
  <si>
    <t>North Rosamond Solar</t>
  </si>
  <si>
    <t>RECTOR_2_TFDBM1</t>
  </si>
  <si>
    <t>Two Fiets Dairy Digester</t>
  </si>
  <si>
    <t>REDMAN_6_AVSSR1</t>
  </si>
  <si>
    <t>Antelope Valley Solar</t>
  </si>
  <si>
    <t>SCEC_1_PDRP100</t>
  </si>
  <si>
    <t>SCEC_1_PDRP101</t>
  </si>
  <si>
    <t>SCEC_1_PDRP102</t>
  </si>
  <si>
    <t>SCEC_1_PDRP103</t>
  </si>
  <si>
    <t>SCEC_1_PDRP104</t>
  </si>
  <si>
    <t>SCEC_1_PDRP105</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</si>
  <si>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</si>
  <si>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</si>
  <si>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</si>
  <si>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</si>
  <si>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</si>
  <si>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</si>
  <si>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</si>
  <si>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</si>
  <si>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</si>
  <si>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</si>
  <si>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</si>
  <si>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</si>
  <si>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</si>
  <si>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SCEC_1_PDRP120</t>
  </si>
  <si>
    <t>SCEC_1_PDRP121</t>
  </si>
  <si>
    <t>SCEC_1_PDRP122</t>
  </si>
  <si>
    <t>SCEC_1_PDRP123</t>
  </si>
  <si>
    <t>SCEC_1_PDRP127</t>
  </si>
  <si>
    <t>SCEC_1_PDRP130</t>
  </si>
  <si>
    <t>SCEC_1_PDRP132</t>
  </si>
  <si>
    <t>SCEC_1_PDRP134</t>
  </si>
  <si>
    <t>SCEC_1_PDRP61</t>
  </si>
  <si>
    <t>SCEC_1_PDRP62</t>
  </si>
  <si>
    <t>SCEC_1_PDRP63</t>
  </si>
  <si>
    <t>SCEC_1_PDRP64</t>
  </si>
  <si>
    <t>SCEC_1_PDRP65</t>
  </si>
  <si>
    <t>SCEC_1_PDRP66</t>
  </si>
  <si>
    <t>SCEC_1_PDRP67</t>
  </si>
  <si>
    <t>SCEC_1_PDRP68</t>
  </si>
  <si>
    <t>SCEC_1_PDRP69</t>
  </si>
  <si>
    <t>SCEC_1_PDRP70</t>
  </si>
  <si>
    <t>SCEC_1_PDRP71</t>
  </si>
  <si>
    <t>SCEC_1_PDRP72</t>
  </si>
  <si>
    <t>SCEC_1_PDRP73</t>
  </si>
  <si>
    <t>SCEC_1_PDRP74</t>
  </si>
  <si>
    <t>SCEC_1_PDRP75</t>
  </si>
  <si>
    <t>SCEC_1_PDRP76</t>
  </si>
  <si>
    <t>SCEC_1_PDRP77</t>
  </si>
  <si>
    <t>SCEC_1_PDRP78</t>
  </si>
  <si>
    <t>SCEC_1_PDRP79</t>
  </si>
  <si>
    <t>SCEC_1_PDRP80</t>
  </si>
  <si>
    <t>SCEC_1_PDRP81</t>
  </si>
  <si>
    <t>SCEC_1_PDRP82</t>
  </si>
  <si>
    <t>SCEC_1_PDRP83</t>
  </si>
  <si>
    <t>SCEC_1_PDRP84</t>
  </si>
  <si>
    <t>SCEC_1_PDRP85</t>
  </si>
  <si>
    <t>SCEC_1_PDRP86</t>
  </si>
  <si>
    <t>SCEC_1_PDRP87</t>
  </si>
  <si>
    <t>SCEC_1_PDRP88</t>
  </si>
  <si>
    <t>SCEC_1_PDRP89</t>
  </si>
  <si>
    <t>SCEC_1_PDRP90</t>
  </si>
  <si>
    <t>SCEC_1_PDRP91</t>
  </si>
  <si>
    <t>SCEC_1_PDRP92</t>
  </si>
  <si>
    <t>SCEC_1_PDRP93</t>
  </si>
  <si>
    <t>SCEC_1_PDRP94</t>
  </si>
  <si>
    <t>SCEC_1_PDRP95</t>
  </si>
  <si>
    <t>SCEC_1_PDRP96</t>
  </si>
  <si>
    <t>SCEC_1_PDRP97</t>
  </si>
  <si>
    <t>SCEC_1_PDRP98</t>
  </si>
  <si>
    <t>SCEC_1_PDRP99</t>
  </si>
  <si>
    <t>SCEN_6_PDRP33</t>
  </si>
  <si>
    <t>SCEN_6_PDRP34</t>
  </si>
  <si>
    <t>SCEN_6_PDRP35</t>
  </si>
  <si>
    <t>SCEN_6_PDRP36</t>
  </si>
  <si>
    <t>SCEN_6_PDRP37</t>
  </si>
  <si>
    <t>SCEN_6_PDRP38</t>
  </si>
  <si>
    <t>SCEN_6_PDRP39</t>
  </si>
  <si>
    <t>SCEN_6_PDRP40</t>
  </si>
  <si>
    <t>SCEN_6_PDRP41</t>
  </si>
  <si>
    <t>SCEN_6_PDRP42</t>
  </si>
  <si>
    <t>SCEN_6_PDRP43</t>
  </si>
  <si>
    <t>SCEN_6_PDRP44</t>
  </si>
  <si>
    <t>SCEN_6_PDRP45</t>
  </si>
  <si>
    <t>SCEN_6_PDRP46</t>
  </si>
  <si>
    <t>SCEN_6_PDRP47</t>
  </si>
  <si>
    <t>SCEN_6_PDRP48</t>
  </si>
  <si>
    <t>SCEN_6_PDRP49</t>
  </si>
  <si>
    <t>SCEN_6_PDRP50</t>
  </si>
  <si>
    <t>SCEN_6_PDRP51</t>
  </si>
  <si>
    <t>SCEN_6_PDRP52</t>
  </si>
  <si>
    <t>SCEN_6_PDRP53</t>
  </si>
  <si>
    <t>SCEN_6_PDRP54</t>
  </si>
  <si>
    <t>SCEN_6_PDRP55</t>
  </si>
  <si>
    <t>SCEN_6_PDRP56</t>
  </si>
  <si>
    <t>SCEN_6_PDRP58</t>
  </si>
  <si>
    <t>SCEN_6_PDRP59</t>
  </si>
  <si>
    <t>SCEN_6_PDRP60</t>
  </si>
  <si>
    <t>SCEN_6_PDRP61</t>
  </si>
  <si>
    <t>SCEN_6_PDRP62</t>
  </si>
  <si>
    <t>SCEN_6_PDRP63</t>
  </si>
  <si>
    <t>SCEW_2_PDRP100</t>
  </si>
  <si>
    <t>SCEW_2_PDRP101</t>
  </si>
  <si>
    <t>SCEW_2_PDRP102</t>
  </si>
  <si>
    <t>SCEW_2_PDRP103</t>
  </si>
  <si>
    <t>SCEW_2_PDRP104</t>
  </si>
  <si>
    <t>SCEW_2_PDRP105</t>
  </si>
  <si>
    <t>SCEW_2_PDRP106</t>
  </si>
  <si>
    <t>SCEW_2_PDRP107</t>
  </si>
  <si>
    <t>SCEW_2_PDRP108</t>
  </si>
  <si>
    <t>SCEW_2_PDRP109</t>
  </si>
  <si>
    <t>SCEW_2_PDRP110</t>
  </si>
  <si>
    <t>SCEW_2_PDRP111</t>
  </si>
  <si>
    <t>SCEW_2_PDRP112</t>
  </si>
  <si>
    <t>SCEW_2_PDRP113</t>
  </si>
  <si>
    <t>SCEW_2_PDRP117</t>
  </si>
  <si>
    <t>SCEW_2_PDRP34</t>
  </si>
  <si>
    <t>PDR-E SCEW 2</t>
  </si>
  <si>
    <t>SCEW_2_PDRP62</t>
  </si>
  <si>
    <t>SCEW_2_PDRP63</t>
  </si>
  <si>
    <t>SCEW_2_PDRP64</t>
  </si>
  <si>
    <t>SCEW_2_PDRP65</t>
  </si>
  <si>
    <t>SCEW_2_PDRP66</t>
  </si>
  <si>
    <t>SCEW_2_PDRP67</t>
  </si>
  <si>
    <t>SCEW_2_PDRP68</t>
  </si>
  <si>
    <t>SCEW_2_PDRP69</t>
  </si>
  <si>
    <t>SCEW_2_PDRP70</t>
  </si>
  <si>
    <t>SCEW_2_PDRP71</t>
  </si>
  <si>
    <t>SCEW_2_PDRP72</t>
  </si>
  <si>
    <t>SCEW_2_PDRP73</t>
  </si>
  <si>
    <t>SCEW_2_PDRP74</t>
  </si>
  <si>
    <t>SCEW_2_PDRP75</t>
  </si>
  <si>
    <t>SCEW_2_PDRP77</t>
  </si>
  <si>
    <t>SCEW_2_PDRP78</t>
  </si>
  <si>
    <t>SCEW_2_PDRP79</t>
  </si>
  <si>
    <t>SCEW_2_PDRP80</t>
  </si>
  <si>
    <t>SCEW_2_PDRP81</t>
  </si>
  <si>
    <t>SCEW_2_PDRP82</t>
  </si>
  <si>
    <t>SCEW_2_PDRP83</t>
  </si>
  <si>
    <t>SCEW_2_PDRP93</t>
  </si>
  <si>
    <t>SCHD_1_PDRP27</t>
  </si>
  <si>
    <t>SCHD_1_PDRP28</t>
  </si>
  <si>
    <t>SCHD_1_PDRP29</t>
  </si>
  <si>
    <t>SCHD_1_PDRP30</t>
  </si>
  <si>
    <t>SCHD_1_PDRP31</t>
  </si>
  <si>
    <t>SCHD_1_PDRP32</t>
  </si>
  <si>
    <t>SCHD_1_PDRP33</t>
  </si>
  <si>
    <t>SCHD_1_PDRP34</t>
  </si>
  <si>
    <t>SCHD_1_PDRP35</t>
  </si>
  <si>
    <t>SCHD_1_PDRP36</t>
  </si>
  <si>
    <t>SCHD_1_PDRP37</t>
  </si>
  <si>
    <t>SCHD_1_PDRP38</t>
  </si>
  <si>
    <t>SCHD_1_PDRP39</t>
  </si>
  <si>
    <t>SCHD_1_PDRP40</t>
  </si>
  <si>
    <t>SCHD_1_PDRP41</t>
  </si>
  <si>
    <t>SCHD_1_PDRP42</t>
  </si>
  <si>
    <t>SCHD_1_PDRP43</t>
  </si>
  <si>
    <t>SCLD_1_PDRP05</t>
  </si>
  <si>
    <t>SCNW_6_PDRP30</t>
  </si>
  <si>
    <t>SCNW_6_PDRP31</t>
  </si>
  <si>
    <t>SCNW_6_PDRP32</t>
  </si>
  <si>
    <t>SCNW_6_PDRP33</t>
  </si>
  <si>
    <t>SCNW_6_PDRP34</t>
  </si>
  <si>
    <t>SCNW_6_PDRP35</t>
  </si>
  <si>
    <t>SCNW_6_PDRP36</t>
  </si>
  <si>
    <t>SCNW_6_PDRP37</t>
  </si>
  <si>
    <t>SCNW_6_PDRP38</t>
  </si>
  <si>
    <t>SCNW_6_PDRP39</t>
  </si>
  <si>
    <t>SCNW_6_PDRP40</t>
  </si>
  <si>
    <t>SCNW_6_PDRP41</t>
  </si>
  <si>
    <t>SCNW_6_PDRP42</t>
  </si>
  <si>
    <t>SCNW_6_PDRP43</t>
  </si>
  <si>
    <t>SDG1_1_PDRP60</t>
  </si>
  <si>
    <t>SDG1_1_PDRP61</t>
  </si>
  <si>
    <t>SDG1_1_PDRP62</t>
  </si>
  <si>
    <t>SDG1_1_PDRP63</t>
  </si>
  <si>
    <t>SDG1_1_PDRP64</t>
  </si>
  <si>
    <t>SDG1_1_PDRP65</t>
  </si>
  <si>
    <t>SDG1_1_PDRP66</t>
  </si>
  <si>
    <t>SDG1_1_PDRP67</t>
  </si>
  <si>
    <t>SDG1_1_PDRP68</t>
  </si>
  <si>
    <t>SDG1_1_PDRP69</t>
  </si>
  <si>
    <t>SDG1_1_PDRP70</t>
  </si>
  <si>
    <t>SDG1_1_PDRP71</t>
  </si>
  <si>
    <t>SDG1_1_PDRP73</t>
  </si>
  <si>
    <t>SDG1_1_PDRP74</t>
  </si>
  <si>
    <t>SDG1_1_PDRP75</t>
  </si>
  <si>
    <t>SDG1_1_PDRP78</t>
  </si>
  <si>
    <t>SLRMS3_2_SRMSR1</t>
  </si>
  <si>
    <t>SILVER RIDGE MOUNT SIGNAL 3</t>
  </si>
  <si>
    <t>SUMWHT_6_SWSSR1</t>
  </si>
  <si>
    <t>Summer Wheat Solar Farm</t>
  </si>
  <si>
    <t>USWNDR_2_LABWD1</t>
  </si>
  <si>
    <t>VOYAGR_2_VOYWD2</t>
  </si>
  <si>
    <t>Voyager Wind 2</t>
  </si>
  <si>
    <t>VOYAGR_2_VOYWD3</t>
  </si>
  <si>
    <t>Voyager Wind 3</t>
  </si>
  <si>
    <t>VOYAGR_2_VOYWD4</t>
  </si>
  <si>
    <t>Voyager Wind 4</t>
  </si>
  <si>
    <t>WISTRA_2_WRSSR1</t>
  </si>
  <si>
    <t>Wistaria Ranch Solar</t>
  </si>
  <si>
    <t>At least 53%</t>
  </si>
  <si>
    <t>&gt;=0.53</t>
  </si>
  <si>
    <t>Up to 47% for cat. 2 &amp; 3</t>
  </si>
  <si>
    <t>&lt;=0.47</t>
  </si>
  <si>
    <t>&lt;=0.05</t>
  </si>
  <si>
    <t>At Least 36%</t>
  </si>
  <si>
    <t>&gt;=0.36</t>
  </si>
  <si>
    <t>Up to 64% for cat 2 &amp; 3</t>
  </si>
  <si>
    <t>&lt;=0.64</t>
  </si>
  <si>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 offer contract obligation of the resource.  For example, Category 1 resources will have a contract must offer obligation to economically submit bids in to ISO markets 17 hours a day from 5 am to 10pm. Table 2 below summarizes the category must off obligations and the category limits for compliance.</t>
    </r>
  </si>
  <si>
    <t>BGSKYN_2_ASPSR2</t>
  </si>
  <si>
    <t>Antelope Solar 2 San Pablo</t>
  </si>
  <si>
    <t>DAIRLD_1_MD2BM1</t>
  </si>
  <si>
    <t>Madera Digester Genset 2</t>
  </si>
  <si>
    <t>DELSUR_6_SOLAR4</t>
  </si>
  <si>
    <t>Radiance Solar 4</t>
  </si>
  <si>
    <t>DELSUR_6_SOLAR5</t>
  </si>
  <si>
    <t>Radiance Solar 5</t>
  </si>
  <si>
    <t>FROGTN_1_UTICAM</t>
  </si>
  <si>
    <t>Murphys Powerhouse</t>
  </si>
  <si>
    <t>GIFFEN_6_SOLAR1</t>
  </si>
  <si>
    <t>Aspiration Solar G</t>
  </si>
  <si>
    <t>INTTRB_6_UNIT</t>
  </si>
  <si>
    <t>International Turbine Research</t>
  </si>
  <si>
    <t>RIO BRAVO HYDRO</t>
  </si>
  <si>
    <t>SAUGUS_6_CREST</t>
  </si>
  <si>
    <t>East Portal Hydro</t>
  </si>
  <si>
    <t xml:space="preserve">SCEC_1_PDRP113 </t>
  </si>
  <si>
    <t>PDR-F SCHD 2</t>
  </si>
  <si>
    <t>SCHNDR_1_OS2BM2</t>
  </si>
  <si>
    <t>Open Sky Digester Genset 2</t>
  </si>
  <si>
    <t>SHELRF_1_UNITS</t>
  </si>
  <si>
    <t>SHELL OIL REFINERY AGGREGATE</t>
  </si>
  <si>
    <t>STROUD_6_WWHSR1</t>
  </si>
  <si>
    <t>Winter Wheat Solar Farm</t>
  </si>
  <si>
    <t>LaBrisa Wind Project</t>
  </si>
  <si>
    <t>BCTSYS_5_PWXDYN</t>
  </si>
  <si>
    <t>INTMNT_3_ANAHEIM</t>
  </si>
  <si>
    <t>INTMNT_3_RIVERSIDE</t>
  </si>
  <si>
    <t>MSQUIT_5_SERDYN</t>
  </si>
  <si>
    <t>SCEHOV_2_HOOVER</t>
  </si>
  <si>
    <t>PGHB_6_PDRP02</t>
  </si>
  <si>
    <t>AGCANA_X_HOOVER</t>
  </si>
  <si>
    <t>ALHMBR_1_ALHSLR</t>
  </si>
  <si>
    <t>ANZA_6_SOLAR1</t>
  </si>
  <si>
    <t>ARKANS_1_ARKSLR</t>
  </si>
  <si>
    <t>ARLINT_5_SCEDYN</t>
  </si>
  <si>
    <t>ARLVAL_5_SOLAR</t>
  </si>
  <si>
    <t>BEJNLS_5_BV2SCEDYN</t>
  </si>
  <si>
    <t>BEKWJS_5_BV1SCEDYN</t>
  </si>
  <si>
    <t>CALPSS_6_SOLAR1</t>
  </si>
  <si>
    <t>COLGNS_2_CNSSR1</t>
  </si>
  <si>
    <t>ELCABO_5_ECWSCEDYN</t>
  </si>
  <si>
    <t>GRADYW_5_GDYWD1</t>
  </si>
  <si>
    <t>GRIFFI_2_LSPDYN</t>
  </si>
  <si>
    <t>INTMNT_3_PASADENA</t>
  </si>
  <si>
    <t>MAGNLA_6_ANAHEIM</t>
  </si>
  <si>
    <t>MAGNLA_6_CERRITOS</t>
  </si>
  <si>
    <t>MALIN_5_BPADYN</t>
  </si>
  <si>
    <t>MALIN_5_GCPDDYN</t>
  </si>
  <si>
    <t>MALIN_5_IBERDR</t>
  </si>
  <si>
    <t>MALIN_5_INHRED</t>
  </si>
  <si>
    <t>MALIN_5_INHRPG</t>
  </si>
  <si>
    <t>MIDWY3_2_MDSSR1</t>
  </si>
  <si>
    <t>MIDWYS_2_MIDSL1</t>
  </si>
  <si>
    <t>MILFRD_7_PASADENA</t>
  </si>
  <si>
    <t>NGILAA_5_SDGDYN</t>
  </si>
  <si>
    <t>PVERDE_5_SCEDYN</t>
  </si>
  <si>
    <t>RAMON_2_SCEDYN</t>
  </si>
  <si>
    <t>RANCHO_2_SMUDSYSDYN</t>
  </si>
  <si>
    <t>SNORA_2_SNRSLR</t>
  </si>
  <si>
    <t>SPOINT_2_MEADDYN</t>
  </si>
  <si>
    <t>SPOINT_2_PARKERDYN</t>
  </si>
  <si>
    <t>SUNSTR_5_SS1SCEDYN</t>
  </si>
  <si>
    <t>SUTTER_2_TESLADYN</t>
  </si>
  <si>
    <t>SUTTER_2_WASNDYN</t>
  </si>
  <si>
    <t>WSNR_2_CVPDYN</t>
  </si>
  <si>
    <t>WSNR_2_TESLADYN</t>
  </si>
  <si>
    <t>WSNR_5_TRCYDYN</t>
  </si>
  <si>
    <t>Hoover Power Plant</t>
  </si>
  <si>
    <t>SG Alhambra</t>
  </si>
  <si>
    <t>Seville Solar One</t>
  </si>
  <si>
    <t>SG Arkansas</t>
  </si>
  <si>
    <t>Arlington Valley CC</t>
  </si>
  <si>
    <t>Arlington Valley Solar Energy II</t>
  </si>
  <si>
    <t>Broadview 2</t>
  </si>
  <si>
    <t>Broadview 1</t>
  </si>
  <si>
    <t>Calipatria Solar Farm</t>
  </si>
  <si>
    <t xml:space="preserve">ColGreen North Shore </t>
  </si>
  <si>
    <t>El Cabo Wind</t>
  </si>
  <si>
    <t>Grady Wind</t>
  </si>
  <si>
    <t>Griffith Energy</t>
  </si>
  <si>
    <t>Intermountain Power Project</t>
  </si>
  <si>
    <t>IPPDYN</t>
  </si>
  <si>
    <t>Magnolia Power Plant Anaheim</t>
  </si>
  <si>
    <t>Magnolia Power Plant Cerritos</t>
  </si>
  <si>
    <t>Grant County Hydro Facilities</t>
  </si>
  <si>
    <t>Iberdrola Centroid Sytem Resource</t>
  </si>
  <si>
    <t>CSF Columbia Gorge</t>
  </si>
  <si>
    <t>BIGLOW CANYON</t>
  </si>
  <si>
    <t>Midway South Solar Farm</t>
  </si>
  <si>
    <t>Midway Solar Farm</t>
  </si>
  <si>
    <t>Milford I</t>
  </si>
  <si>
    <t>SMUD Regulation Market</t>
  </si>
  <si>
    <t>SG Sorrento</t>
  </si>
  <si>
    <t>Southpoint Energy Center</t>
  </si>
  <si>
    <t>Sunstream Solar 1</t>
  </si>
  <si>
    <t>Sutter Energy Center Dynamic 2</t>
  </si>
  <si>
    <t>Sutter Energy Center Dynamic</t>
  </si>
  <si>
    <t>Central Valley 1</t>
  </si>
  <si>
    <t>Central Valley Tesla</t>
  </si>
  <si>
    <t>Central Valley Tracy</t>
  </si>
  <si>
    <t>ALAMIT_7_UNIT 1</t>
  </si>
  <si>
    <t>ALAMIT_7_UNIT 2</t>
  </si>
  <si>
    <t>ALAMIT_7_UNIT 6</t>
  </si>
  <si>
    <t>BGSKYN_2_BS3SR3</t>
  </si>
  <si>
    <t>HNTGBH_7_UNIT 1</t>
  </si>
  <si>
    <t>KYCORA_6_KMSBT1</t>
  </si>
  <si>
    <t>PGCC_1_PDRP21</t>
  </si>
  <si>
    <t>PGEB_2_PDRP08</t>
  </si>
  <si>
    <t>PGEB_2_PDRP79</t>
  </si>
  <si>
    <t>PGF1_2_PDRP88</t>
  </si>
  <si>
    <t>PGKN_2_PDRP25</t>
  </si>
  <si>
    <t>PGNB_2_PDRP21</t>
  </si>
  <si>
    <t>PGP2_2_PDRP42</t>
  </si>
  <si>
    <t>PGSB_1_PDRP71</t>
  </si>
  <si>
    <t>PGSF_2_PDRP46</t>
  </si>
  <si>
    <t>PGZP_2_PDRP37</t>
  </si>
  <si>
    <t>RNDSBG_1_HZASR1</t>
  </si>
  <si>
    <t>SANLOB_1_OSFBM1</t>
  </si>
  <si>
    <t>SCEC_1_PDRP129</t>
  </si>
  <si>
    <t>SCEN_6_PDRP76</t>
  </si>
  <si>
    <t>SCEW_2_PDRP124</t>
  </si>
  <si>
    <t>SCHD_1_PDRP48</t>
  </si>
  <si>
    <t>SUNSPT_2_WNASR1</t>
  </si>
  <si>
    <t>TX-ELK_6_ECKSR2</t>
  </si>
  <si>
    <t>VALTNE_2_AVASR1</t>
  </si>
  <si>
    <t>VOYAGR_2_VOYWD1</t>
  </si>
  <si>
    <t>WRGTSR_2_WSFSR1</t>
  </si>
  <si>
    <t>WSTWND_2_M89WD1</t>
  </si>
  <si>
    <t>MAGNLA_6_COLTON</t>
  </si>
  <si>
    <t>MAGNLA_6_PASADENA</t>
  </si>
  <si>
    <t>ALAMITOS GEN STA. UNIT 1</t>
  </si>
  <si>
    <t>ALAMITOS GEN STA. UNIT 2</t>
  </si>
  <si>
    <t>ALAMITOS GEN STA. UNIT 6</t>
  </si>
  <si>
    <t>King City Cogen</t>
  </si>
  <si>
    <t>Big Sky Solar 3</t>
  </si>
  <si>
    <t>HUNTINGTON BEACH GEN STA. UNIT 1</t>
  </si>
  <si>
    <t/>
  </si>
  <si>
    <t>Hazel A</t>
  </si>
  <si>
    <t>HZIU Kompogas SLO</t>
  </si>
  <si>
    <t>Windhub Solar A</t>
  </si>
  <si>
    <t>Eagle Creek</t>
  </si>
  <si>
    <t>Valentine Solar</t>
  </si>
  <si>
    <t>Wright Solar Freeman</t>
  </si>
  <si>
    <t>Mojave 89</t>
  </si>
  <si>
    <t>Magnolia Power Project</t>
  </si>
  <si>
    <t>Magnolia Power Plant - PASADENA</t>
  </si>
  <si>
    <t>SP26 RMR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</si>
</sst>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4" formatCode="_(&quot;$&quot;* #,##0.00_);_(&quot;$&quot;* \(#,##0.00\);_(&quot;$&quot;* &quot;-&quot;??_);_(@_)"/>
    <numFmt numFmtId="43" formatCode="_(* #,##0.00_);_(* \(#,##0.00\);_(* &quot;-&quot;??_);_(@_)"/>
    <numFmt numFmtId="164" formatCode="0.0%"/>
    <numFmt numFmtId="165" formatCode="m/d/yyyy;@"/>
    <numFmt numFmtId="166" formatCode="_(* #,##0.000_);_(* \(#,##0.000\);_(* &quot;-&quot;??_);_(@_)"/>
    <numFmt numFmtId="167" formatCode="0.0000"/>
    <numFmt numFmtId="168" formatCode="0.000%"/>
    <numFmt numFmtId="169" formatCode="0.0"/>
    <numFmt numFmtId="170" formatCode="#,##0.0_);\(#,##0.0\)"/>
    <numFmt numFmtId="171" formatCode="_(* #,##0_);_(* \(#,##0\);_(* &quot;-&quot;??_);_(@_)"/>
    <numFmt numFmtId="172" formatCode="mmmm\ dd\,\ yyyy"/>
    <numFmt numFmtId="173" formatCode="mm/dd/yyyy"/>
    <numFmt numFmtId="174" formatCode="#,##0\ %_);[Red]\(#,##0\ %\)"/>
    <numFmt numFmtId="175" formatCode="m\-d\-yy"/>
    <numFmt numFmtId="176" formatCode="_-* #,##0.0_-;\-* #,##0.0_-;_-* &quot;-&quot;??_-;_-@_-"/>
    <numFmt numFmtId="177" formatCode="#,##0.00&quot; $&quot;;\-#,##0.00&quot; $&quot;"/>
    <numFmt numFmtId="178" formatCode="0.00_)"/>
  </numFmts>
  <fonts count="62">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sz val="8"/>
      <name val="Arial"/>
      <family val="2"/>
    </font>
    <font>
      <u/>
      <sz val="10"/>
      <color indexed="12"/>
      <name val="Arial"/>
      <family val="2"/>
    </font>
    <font>
      <b/>
      <sz val="12"/>
      <name val="Arial"/>
      <family val="2"/>
    </font>
    <font>
      <sz val="8"/>
      <color indexed="8"/>
      <name val="Arial"/>
      <family val="2"/>
    </font>
    <font>
      <sz val="12"/>
      <name val="Arial"/>
      <family val="2"/>
    </font>
    <font>
      <b/>
      <sz val="12"/>
      <name val="Arial"/>
      <family val="2"/>
    </font>
    <font>
      <b/>
      <sz val="12"/>
      <color indexed="8"/>
      <name val="Arial"/>
      <family val="2"/>
    </font>
    <font>
      <sz val="12"/>
      <color indexed="8"/>
      <name val="Arial"/>
      <family val="2"/>
    </font>
    <font>
      <sz val="12"/>
      <name val="Arial"/>
      <family val="2"/>
    </font>
    <font>
      <b/>
      <sz val="10"/>
      <name val="Arial"/>
      <family val="2"/>
    </font>
    <font>
      <sz val="10"/>
      <name val="Arial"/>
      <family val="2"/>
    </font>
    <font>
      <b/>
      <sz val="10"/>
      <color indexed="10"/>
      <name val="Arial"/>
      <family val="2"/>
    </font>
    <font>
      <sz val="10"/>
      <name val="Arial"/>
      <family val="2"/>
    </font>
    <font>
      <b/>
      <sz val="10"/>
      <color indexed="8"/>
      <name val="Arial"/>
      <family val="2"/>
    </font>
    <font>
      <b/>
      <sz val="9"/>
      <name val="Arial"/>
      <family val="2"/>
    </font>
    <font>
      <sz val="9"/>
      <name val="Arial"/>
      <family val="2"/>
    </font>
    <font>
      <b/>
      <sz val="10"/>
      <color indexed="6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b/>
      <i/>
      <sz val="14"/>
      <name val="Times New Roman"/>
      <family val="1"/>
    </font>
    <font>
      <b/>
      <sz val="14"/>
      <name val="Times New Roman"/>
      <family val="1"/>
    </font>
    <font>
      <sz val="11"/>
      <name val="Arial Black"/>
      <family val="2"/>
    </font>
    <font>
      <sz val="9"/>
      <name val="Arial"/>
      <family val="2"/>
    </font>
    <font>
      <sz val="10"/>
      <color indexed="9"/>
      <name val="Arial"/>
      <family val="2"/>
    </font>
    <font>
      <sz val="8"/>
      <name val="Arial"/>
      <family val="2"/>
    </font>
    <font>
      <b/>
      <sz val="8"/>
      <name val="Arial"/>
      <family val="2"/>
    </font>
    <font>
      <sz val="12"/>
      <color indexed="9"/>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9"/>
      <name val="Arial"/>
      <family val="2"/>
    </font>
    <font>
      <b/>
      <sz val="10"/>
      <color indexed="12"/>
      <name val="Arial"/>
      <family val="2"/>
    </font>
    <font>
      <sz val="10"/>
      <color indexed="8"/>
      <name val="Arial"/>
      <family val="2"/>
    </font>
    <font>
      <sz val="10"/>
      <color indexed="10"/>
      <name val="Arial"/>
      <family val="2"/>
    </font>
    <font>
      <sz val="10"/>
      <color indexed="8"/>
      <name val="Arial"/>
      <family val="2"/>
    </font>
    <font>
      <sz val="10"/>
      <name val="MS Sans Serif"/>
      <family val="2"/>
    </font>
    <font>
      <sz val="13"/>
      <name val="Times New Roman"/>
      <family val="1"/>
    </font>
    <font>
      <b/>
      <sz val="13"/>
      <name val="Times New Roman"/>
      <family val="1"/>
    </font>
    <font>
      <sz val="10"/>
      <name val="Arial"/>
      <family val="2"/>
    </font>
    <font>
      <sz val="8"/>
      <name val="Verdana"/>
      <family val="2"/>
    </font>
    <font>
      <sz val="10"/>
      <name val="Arial"/>
      <family val="2"/>
    </font>
    <font>
      <b/>
      <sz val="6"/>
      <name val="Arial"/>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amily val="2"/>
    </font>
    <font>
      <sz val="8"/>
      <color indexed="12"/>
      <name val="Arial"/>
      <family val="2"/>
    </font>
    <font>
      <sz val="10"/>
      <color theme="1"/>
      <name val="Arial"/>
      <family val="2"/>
    </font>
    <font>
      <b/>
      <u/>
      <sz val="12"/>
      <name val="Arial"/>
      <family val="2"/>
    </font>
  </fonts>
  <fills count="2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C99"/>
        <bgColor indexed="64"/>
      </patternFill>
    </fill>
    <fill>
      <patternFill patternType="solid">
        <fgColor rgb="FFCCFF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4.9989318521683403E-2"/>
        <bgColor indexed="64"/>
      </patternFill>
    </fill>
    <fill>
      <patternFill patternType="solid">
        <fgColor indexed="44"/>
        <bgColor indexed="64"/>
      </patternFill>
    </fill>
    <fill>
      <patternFill patternType="solid">
        <fgColor indexed="26"/>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s>
  <cellStyleXfs count="36">
    <xf numFmtId="0" fontId="0" fillId="0" borderId="0"/>
    <xf numFmtId="43" fontId="2"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alignment vertical="top"/>
      <protection locked="0"/>
    </xf>
    <xf numFmtId="0" fontId="44" fillId="0" borderId="0"/>
    <xf numFmtId="9" fontId="2" fillId="0" borderId="0" applyFont="0" applyFill="0" applyBorder="0" applyAlignment="0" applyProtection="0"/>
    <xf numFmtId="0" fontId="46" fillId="0" borderId="0"/>
    <xf numFmtId="43" fontId="1" fillId="0" borderId="0" applyFont="0" applyFill="0" applyBorder="0" applyAlignment="0" applyProtection="0"/>
    <xf numFmtId="0" fontId="47" fillId="0" borderId="0"/>
    <xf numFmtId="0" fontId="1" fillId="0" borderId="0"/>
    <xf numFmtId="0" fontId="1" fillId="0" borderId="0"/>
    <xf numFmtId="0" fontId="2" fillId="0" borderId="0"/>
    <xf numFmtId="172" fontId="23" fillId="0" borderId="0" applyFont="0" applyFill="0" applyBorder="0" applyAlignment="0" applyProtection="0"/>
    <xf numFmtId="173" fontId="23" fillId="0" borderId="0" applyFont="0" applyFill="0" applyBorder="0" applyAlignment="0" applyProtection="0"/>
    <xf numFmtId="174" fontId="23" fillId="0" borderId="0" applyFont="0" applyFill="0" applyBorder="0" applyAlignment="0" applyProtection="0"/>
    <xf numFmtId="0" fontId="2" fillId="0" borderId="0"/>
    <xf numFmtId="44" fontId="2" fillId="0" borderId="0" applyFont="0" applyFill="0" applyBorder="0" applyAlignment="0" applyProtection="0"/>
    <xf numFmtId="175" fontId="4" fillId="19" borderId="55">
      <alignment horizontal="center" vertical="center"/>
    </xf>
    <xf numFmtId="43" fontId="2" fillId="0" borderId="0" applyFont="0" applyFill="0" applyBorder="0" applyAlignment="0" applyProtection="0"/>
    <xf numFmtId="6" fontId="54" fillId="0" borderId="0">
      <protection locked="0"/>
    </xf>
    <xf numFmtId="176" fontId="2" fillId="0" borderId="0">
      <protection locked="0"/>
    </xf>
    <xf numFmtId="38" fontId="6" fillId="2" borderId="0" applyNumberFormat="0" applyBorder="0" applyAlignment="0" applyProtection="0"/>
    <xf numFmtId="0" fontId="55" fillId="0" borderId="0" applyNumberFormat="0" applyFill="0" applyBorder="0" applyAlignment="0" applyProtection="0"/>
    <xf numFmtId="177" fontId="2" fillId="0" borderId="0">
      <protection locked="0"/>
    </xf>
    <xf numFmtId="177" fontId="2" fillId="0" borderId="0">
      <protection locked="0"/>
    </xf>
    <xf numFmtId="0" fontId="56" fillId="0" borderId="56" applyNumberFormat="0" applyFill="0" applyAlignment="0" applyProtection="0"/>
    <xf numFmtId="10" fontId="6" fillId="20" borderId="1" applyNumberFormat="0" applyBorder="0" applyAlignment="0" applyProtection="0"/>
    <xf numFmtId="37" fontId="57" fillId="0" borderId="0"/>
    <xf numFmtId="178" fontId="58" fillId="0" borderId="0"/>
    <xf numFmtId="10" fontId="2" fillId="0" borderId="0" applyFont="0" applyFill="0" applyBorder="0" applyAlignment="0" applyProtection="0"/>
    <xf numFmtId="37" fontId="6" fillId="4" borderId="0" applyNumberFormat="0" applyBorder="0" applyAlignment="0" applyProtection="0"/>
    <xf numFmtId="37" fontId="6" fillId="0" borderId="0"/>
    <xf numFmtId="3" fontId="59" fillId="0" borderId="56" applyProtection="0"/>
    <xf numFmtId="9" fontId="60"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565">
    <xf numFmtId="0" fontId="0" fillId="0" borderId="0" xfId="0"/>
    <xf numFmtId="0" fontId="0" fillId="0" borderId="0" xfId="0" applyFill="1" applyBorder="1"/>
    <xf numFmtId="0" fontId="3" fillId="0" borderId="0" xfId="0" applyFont="1" applyFill="1" applyBorder="1" applyAlignment="1">
      <alignment horizontal="left"/>
    </xf>
    <xf numFmtId="0" fontId="3"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wrapText="1"/>
    </xf>
    <xf numFmtId="0" fontId="8" fillId="0" borderId="0" xfId="0" applyFont="1" applyFill="1" applyBorder="1" applyAlignment="1"/>
    <xf numFmtId="0" fontId="5" fillId="0" borderId="0" xfId="0" applyFont="1" applyFill="1" applyBorder="1" applyAlignment="1">
      <alignment horizontal="right"/>
    </xf>
    <xf numFmtId="0" fontId="0" fillId="0" borderId="0" xfId="0" applyFill="1" applyBorder="1" applyAlignment="1">
      <alignment horizontal="right"/>
    </xf>
    <xf numFmtId="0" fontId="4" fillId="0" borderId="0" xfId="0" applyFont="1" applyFill="1" applyBorder="1" applyAlignment="1">
      <alignment horizontal="right"/>
    </xf>
    <xf numFmtId="0" fontId="0" fillId="0" borderId="0" xfId="0" applyAlignment="1">
      <alignment horizontal="center"/>
    </xf>
    <xf numFmtId="0" fontId="4" fillId="0" borderId="0" xfId="0" applyFont="1" applyAlignment="1">
      <alignment horizontal="center" wrapText="1"/>
    </xf>
    <xf numFmtId="0" fontId="4" fillId="2" borderId="1" xfId="0" applyFont="1" applyFill="1" applyBorder="1" applyAlignment="1">
      <alignment horizontal="center" wrapText="1"/>
    </xf>
    <xf numFmtId="0" fontId="0" fillId="0" borderId="1" xfId="0" applyFill="1" applyBorder="1" applyAlignment="1">
      <alignment horizontal="right"/>
    </xf>
    <xf numFmtId="0" fontId="0" fillId="0" borderId="0" xfId="0" applyAlignment="1">
      <alignment horizontal="center" wrapText="1"/>
    </xf>
    <xf numFmtId="0" fontId="5" fillId="0" borderId="0" xfId="0" applyFont="1"/>
    <xf numFmtId="0" fontId="5" fillId="0" borderId="0" xfId="0" applyFont="1" applyAlignment="1">
      <alignment horizontal="center"/>
    </xf>
    <xf numFmtId="0" fontId="5" fillId="0" borderId="1" xfId="0" applyFont="1" applyFill="1" applyBorder="1" applyAlignment="1">
      <alignment horizontal="right"/>
    </xf>
    <xf numFmtId="0" fontId="5"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left" wrapText="1"/>
    </xf>
    <xf numFmtId="0" fontId="5" fillId="0" borderId="0" xfId="0" applyFont="1" applyFill="1" applyBorder="1" applyAlignment="1">
      <alignment horizontal="right" wrapText="1"/>
    </xf>
    <xf numFmtId="0" fontId="4" fillId="0" borderId="0" xfId="0" applyFont="1" applyFill="1" applyBorder="1" applyAlignment="1">
      <alignment horizontal="right" vertical="center"/>
    </xf>
    <xf numFmtId="0" fontId="0" fillId="2" borderId="1" xfId="0" applyFill="1" applyBorder="1"/>
    <xf numFmtId="0" fontId="0" fillId="0" borderId="1"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4" fillId="0" borderId="1" xfId="0" applyFont="1" applyBorder="1" applyAlignment="1" applyProtection="1">
      <alignment horizontal="center" wrapText="1"/>
      <protection locked="0"/>
    </xf>
    <xf numFmtId="165" fontId="0" fillId="0" borderId="1" xfId="0" applyNumberFormat="1" applyFill="1" applyBorder="1" applyAlignment="1" applyProtection="1">
      <alignment horizontal="center"/>
      <protection locked="0"/>
    </xf>
    <xf numFmtId="0" fontId="0" fillId="0" borderId="0" xfId="0" applyProtection="1"/>
    <xf numFmtId="0" fontId="10" fillId="0" borderId="0" xfId="0" applyFont="1" applyAlignment="1" applyProtection="1">
      <alignment wrapText="1"/>
    </xf>
    <xf numFmtId="0" fontId="11" fillId="0" borderId="0" xfId="0" applyNumberFormat="1" applyFont="1" applyBorder="1" applyAlignment="1" applyProtection="1"/>
    <xf numFmtId="0" fontId="10" fillId="0" borderId="0" xfId="0" applyFont="1" applyAlignment="1" applyProtection="1"/>
    <xf numFmtId="14" fontId="10" fillId="0" borderId="0" xfId="0" applyNumberFormat="1" applyFont="1" applyAlignment="1" applyProtection="1"/>
    <xf numFmtId="49" fontId="36" fillId="0" borderId="0" xfId="0" applyNumberFormat="1" applyFont="1" applyFill="1" applyAlignment="1" applyProtection="1"/>
    <xf numFmtId="49" fontId="36" fillId="0" borderId="0" xfId="0" applyNumberFormat="1" applyFont="1" applyFill="1" applyAlignment="1" applyProtection="1">
      <alignment wrapText="1"/>
    </xf>
    <xf numFmtId="14" fontId="10" fillId="0" borderId="0" xfId="0" applyNumberFormat="1" applyFont="1" applyAlignment="1" applyProtection="1">
      <alignment wrapText="1"/>
    </xf>
    <xf numFmtId="0" fontId="21" fillId="0" borderId="1" xfId="0" applyFont="1" applyBorder="1" applyAlignment="1" applyProtection="1">
      <alignment horizontal="center" wrapText="1"/>
    </xf>
    <xf numFmtId="0" fontId="32" fillId="0" borderId="1" xfId="0" applyFont="1" applyBorder="1" applyAlignment="1" applyProtection="1">
      <alignment horizontal="center" wrapText="1"/>
    </xf>
    <xf numFmtId="0" fontId="4"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10" fillId="0" borderId="0" xfId="0" applyFont="1" applyBorder="1" applyAlignment="1" applyProtection="1">
      <alignment wrapText="1"/>
    </xf>
    <xf numFmtId="0" fontId="15" fillId="3" borderId="6"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10" fillId="0" borderId="0" xfId="0" applyFont="1" applyAlignment="1" applyProtection="1">
      <alignment vertical="center"/>
    </xf>
    <xf numFmtId="0" fontId="4" fillId="4" borderId="1" xfId="0" applyFont="1" applyFill="1" applyBorder="1" applyAlignment="1" applyProtection="1">
      <alignment horizontal="left" vertical="center" wrapText="1"/>
    </xf>
    <xf numFmtId="2" fontId="16" fillId="0" borderId="1" xfId="0" applyNumberFormat="1" applyFont="1" applyFill="1" applyBorder="1" applyAlignment="1" applyProtection="1">
      <alignment horizontal="center" vertical="center"/>
    </xf>
    <xf numFmtId="0" fontId="14" fillId="0" borderId="0" xfId="0" applyFont="1" applyAlignment="1" applyProtection="1">
      <alignment vertical="center"/>
    </xf>
    <xf numFmtId="0" fontId="15" fillId="2" borderId="1" xfId="0" applyFont="1" applyFill="1" applyBorder="1" applyAlignment="1" applyProtection="1">
      <alignment horizontal="left" vertical="center" wrapText="1"/>
    </xf>
    <xf numFmtId="0" fontId="11" fillId="0" borderId="0" xfId="0" applyFont="1" applyAlignment="1" applyProtection="1">
      <alignment vertical="center"/>
    </xf>
    <xf numFmtId="0" fontId="10" fillId="3" borderId="0" xfId="0" applyFont="1" applyFill="1" applyBorder="1" applyAlignment="1" applyProtection="1">
      <alignment horizontal="left"/>
    </xf>
    <xf numFmtId="0" fontId="10" fillId="3" borderId="0" xfId="0" applyFont="1" applyFill="1" applyBorder="1" applyAlignment="1" applyProtection="1">
      <alignment horizontal="center"/>
    </xf>
    <xf numFmtId="0" fontId="16" fillId="0" borderId="0" xfId="0" applyFont="1" applyAlignment="1" applyProtection="1">
      <alignment vertical="center"/>
    </xf>
    <xf numFmtId="0" fontId="15" fillId="3" borderId="3"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5" fillId="3" borderId="9" xfId="0" applyFont="1" applyFill="1" applyBorder="1" applyAlignment="1" applyProtection="1">
      <alignment horizontal="center" vertical="center"/>
    </xf>
    <xf numFmtId="4" fontId="16" fillId="3" borderId="1" xfId="0" applyNumberFormat="1" applyFont="1" applyFill="1" applyBorder="1" applyAlignment="1" applyProtection="1">
      <alignment horizontal="center" vertical="center"/>
    </xf>
    <xf numFmtId="4" fontId="16" fillId="0" borderId="3" xfId="0" applyNumberFormat="1" applyFont="1" applyBorder="1" applyAlignment="1" applyProtection="1">
      <alignment horizontal="center" vertical="center"/>
    </xf>
    <xf numFmtId="4" fontId="22" fillId="0" borderId="7" xfId="0" applyNumberFormat="1" applyFont="1" applyBorder="1" applyAlignment="1" applyProtection="1">
      <alignment horizontal="center" vertical="center"/>
    </xf>
    <xf numFmtId="0" fontId="18" fillId="0" borderId="0" xfId="0" applyFont="1" applyAlignment="1" applyProtection="1">
      <alignment vertical="center"/>
    </xf>
    <xf numFmtId="4" fontId="16" fillId="3" borderId="3" xfId="0" applyNumberFormat="1" applyFont="1" applyFill="1" applyBorder="1" applyAlignment="1" applyProtection="1">
      <alignment horizontal="center" vertical="center"/>
    </xf>
    <xf numFmtId="4" fontId="22" fillId="0" borderId="10" xfId="0" applyNumberFormat="1" applyFont="1" applyBorder="1" applyAlignment="1" applyProtection="1">
      <alignment horizontal="center" vertical="center"/>
    </xf>
    <xf numFmtId="0" fontId="12" fillId="0" borderId="0" xfId="0" applyFont="1" applyFill="1" applyBorder="1" applyAlignment="1" applyProtection="1">
      <alignment horizontal="left"/>
    </xf>
    <xf numFmtId="0" fontId="13" fillId="0" borderId="0" xfId="0" applyFont="1" applyFill="1" applyBorder="1" applyAlignment="1" applyProtection="1"/>
    <xf numFmtId="0" fontId="10" fillId="0" borderId="0" xfId="0" applyFont="1" applyFill="1" applyBorder="1" applyAlignment="1" applyProtection="1"/>
    <xf numFmtId="0" fontId="15"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2" fontId="5" fillId="0" borderId="1" xfId="0" applyNumberFormat="1" applyFont="1" applyFill="1" applyBorder="1" applyAlignment="1" applyProtection="1">
      <alignment horizontal="center"/>
    </xf>
    <xf numFmtId="2" fontId="5" fillId="0" borderId="1" xfId="0" applyNumberFormat="1" applyFont="1" applyBorder="1" applyAlignment="1" applyProtection="1">
      <alignment horizontal="center"/>
    </xf>
    <xf numFmtId="0" fontId="5" fillId="0" borderId="0" xfId="0" applyFont="1" applyBorder="1" applyAlignment="1" applyProtection="1"/>
    <xf numFmtId="0" fontId="10" fillId="0" borderId="0" xfId="0" applyFont="1" applyBorder="1" applyAlignment="1" applyProtection="1"/>
    <xf numFmtId="0" fontId="31" fillId="0" borderId="0" xfId="0" applyFont="1" applyBorder="1" applyAlignment="1" applyProtection="1"/>
    <xf numFmtId="0" fontId="31" fillId="0" borderId="0" xfId="0" applyFont="1" applyAlignment="1" applyProtection="1"/>
    <xf numFmtId="0" fontId="5" fillId="0" borderId="1" xfId="0" applyFont="1" applyBorder="1" applyAlignment="1" applyProtection="1">
      <alignment horizontal="center"/>
      <protection locked="0"/>
    </xf>
    <xf numFmtId="2" fontId="5" fillId="0" borderId="6" xfId="0" applyNumberFormat="1" applyFont="1" applyBorder="1" applyAlignment="1" applyProtection="1">
      <alignment horizontal="center"/>
      <protection locked="0"/>
    </xf>
    <xf numFmtId="165" fontId="5" fillId="0" borderId="1" xfId="0" applyNumberFormat="1" applyFont="1" applyBorder="1" applyAlignment="1" applyProtection="1">
      <alignment horizontal="center"/>
      <protection locked="0"/>
    </xf>
    <xf numFmtId="0" fontId="5" fillId="0" borderId="0" xfId="0" applyFont="1" applyAlignment="1">
      <alignment horizontal="left"/>
    </xf>
    <xf numFmtId="0" fontId="34" fillId="0" borderId="1" xfId="0" applyFont="1" applyBorder="1" applyAlignment="1" applyProtection="1">
      <alignment vertical="top" wrapText="1"/>
      <protection locked="0"/>
    </xf>
    <xf numFmtId="0" fontId="5" fillId="0" borderId="1" xfId="0" applyFont="1" applyBorder="1" applyAlignment="1" applyProtection="1">
      <alignment horizontal="left"/>
      <protection locked="0"/>
    </xf>
    <xf numFmtId="0" fontId="0" fillId="0" borderId="0" xfId="0" applyAlignment="1" applyProtection="1">
      <alignment horizontal="center"/>
    </xf>
    <xf numFmtId="0" fontId="2" fillId="0" borderId="1" xfId="0" applyFont="1" applyBorder="1" applyAlignment="1" applyProtection="1">
      <alignment horizontal="center"/>
    </xf>
    <xf numFmtId="0" fontId="10" fillId="3" borderId="0" xfId="0" applyFont="1" applyFill="1" applyAlignment="1" applyProtection="1"/>
    <xf numFmtId="14" fontId="10" fillId="3" borderId="0" xfId="0" applyNumberFormat="1" applyFont="1" applyFill="1" applyAlignment="1" applyProtection="1"/>
    <xf numFmtId="0" fontId="18" fillId="3" borderId="0" xfId="0" applyFont="1" applyFill="1" applyAlignment="1" applyProtection="1">
      <alignment vertical="center"/>
    </xf>
    <xf numFmtId="0" fontId="12" fillId="3" borderId="0" xfId="0" applyFont="1" applyFill="1" applyBorder="1" applyAlignment="1" applyProtection="1">
      <alignment horizontal="left"/>
    </xf>
    <xf numFmtId="0" fontId="13" fillId="3" borderId="0" xfId="0" applyFont="1" applyFill="1" applyBorder="1" applyAlignment="1" applyProtection="1"/>
    <xf numFmtId="0" fontId="10" fillId="3" borderId="0" xfId="0" applyFont="1" applyFill="1" applyBorder="1" applyAlignment="1" applyProtection="1"/>
    <xf numFmtId="0" fontId="10" fillId="3" borderId="0" xfId="0" applyFont="1" applyFill="1" applyAlignment="1" applyProtection="1">
      <alignment vertical="center"/>
    </xf>
    <xf numFmtId="0" fontId="16" fillId="3" borderId="0" xfId="0" applyFont="1" applyFill="1" applyAlignment="1" applyProtection="1">
      <alignment vertical="center"/>
    </xf>
    <xf numFmtId="0" fontId="10" fillId="3" borderId="0" xfId="0" applyFont="1" applyFill="1" applyAlignment="1" applyProtection="1">
      <alignment wrapText="1"/>
    </xf>
    <xf numFmtId="0" fontId="5" fillId="3" borderId="0" xfId="0" applyFont="1" applyFill="1" applyBorder="1" applyAlignment="1" applyProtection="1"/>
    <xf numFmtId="0" fontId="33" fillId="0" borderId="0" xfId="0" applyFont="1" applyAlignment="1">
      <alignment horizontal="center"/>
    </xf>
    <xf numFmtId="17" fontId="15" fillId="6" borderId="1" xfId="0" applyNumberFormat="1" applyFont="1" applyFill="1" applyBorder="1" applyAlignment="1" applyProtection="1">
      <alignment horizontal="center" vertical="center" wrapText="1"/>
      <protection locked="0"/>
    </xf>
    <xf numFmtId="14" fontId="10" fillId="3" borderId="0" xfId="0" applyNumberFormat="1" applyFont="1" applyFill="1" applyAlignment="1" applyProtection="1">
      <alignment wrapText="1"/>
    </xf>
    <xf numFmtId="0" fontId="4" fillId="3" borderId="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14" fillId="3" borderId="0" xfId="0" applyFont="1" applyFill="1" applyAlignment="1" applyProtection="1">
      <alignment vertical="center"/>
    </xf>
    <xf numFmtId="0" fontId="11" fillId="3" borderId="0" xfId="0" applyFont="1" applyFill="1" applyAlignment="1" applyProtection="1">
      <alignment vertical="center"/>
    </xf>
    <xf numFmtId="0" fontId="4" fillId="0" borderId="1" xfId="0" applyFont="1" applyFill="1" applyBorder="1" applyAlignment="1" applyProtection="1">
      <alignment horizontal="center"/>
    </xf>
    <xf numFmtId="0" fontId="0" fillId="0" borderId="0" xfId="0" applyAlignment="1"/>
    <xf numFmtId="0" fontId="4" fillId="0" borderId="0" xfId="0" applyFont="1" applyAlignment="1"/>
    <xf numFmtId="0" fontId="4" fillId="0" borderId="0" xfId="0" applyFont="1" applyFill="1" applyBorder="1" applyAlignment="1"/>
    <xf numFmtId="0" fontId="0" fillId="0" borderId="0" xfId="0" applyAlignment="1">
      <alignment vertical="center" wrapText="1"/>
    </xf>
    <xf numFmtId="0" fontId="6" fillId="0" borderId="0" xfId="0" applyFont="1" applyFill="1" applyBorder="1"/>
    <xf numFmtId="0" fontId="8" fillId="0" borderId="0" xfId="0" applyFont="1" applyFill="1" applyBorder="1" applyProtection="1"/>
    <xf numFmtId="0" fontId="4" fillId="7" borderId="1" xfId="0" applyFont="1" applyFill="1" applyBorder="1" applyAlignment="1" applyProtection="1">
      <alignment horizontal="center"/>
    </xf>
    <xf numFmtId="0" fontId="4" fillId="5" borderId="1" xfId="0" applyFont="1" applyFill="1" applyBorder="1" applyAlignment="1" applyProtection="1">
      <alignment horizontal="center"/>
    </xf>
    <xf numFmtId="0" fontId="4" fillId="0" borderId="0" xfId="0" applyFont="1" applyAlignment="1">
      <alignment horizontal="right"/>
    </xf>
    <xf numFmtId="0" fontId="42" fillId="3" borderId="0" xfId="0" applyFont="1" applyFill="1" applyAlignment="1" applyProtection="1">
      <alignment vertical="center"/>
    </xf>
    <xf numFmtId="0" fontId="4" fillId="0" borderId="14" xfId="0" applyFont="1" applyBorder="1" applyAlignment="1">
      <alignment horizontal="right"/>
    </xf>
    <xf numFmtId="0" fontId="4" fillId="0" borderId="0" xfId="0" applyFont="1" applyBorder="1" applyAlignment="1">
      <alignment horizontal="right"/>
    </xf>
    <xf numFmtId="0" fontId="0" fillId="0" borderId="15" xfId="0" applyFill="1" applyBorder="1"/>
    <xf numFmtId="0" fontId="4" fillId="0" borderId="14" xfId="0" applyFont="1" applyFill="1" applyBorder="1" applyAlignment="1">
      <alignment horizontal="right"/>
    </xf>
    <xf numFmtId="0" fontId="41" fillId="0" borderId="16" xfId="0" applyFont="1" applyBorder="1" applyAlignment="1">
      <alignment vertical="top" wrapText="1"/>
    </xf>
    <xf numFmtId="0" fontId="5" fillId="0" borderId="16" xfId="0" applyFont="1" applyBorder="1" applyAlignment="1">
      <alignment vertical="top"/>
    </xf>
    <xf numFmtId="2" fontId="10" fillId="3" borderId="0" xfId="0" applyNumberFormat="1" applyFont="1" applyFill="1" applyAlignment="1" applyProtection="1"/>
    <xf numFmtId="4" fontId="5" fillId="3" borderId="1" xfId="0" applyNumberFormat="1" applyFont="1" applyFill="1" applyBorder="1" applyAlignment="1" applyProtection="1">
      <alignment horizontal="center" vertical="center"/>
    </xf>
    <xf numFmtId="0" fontId="0" fillId="0" borderId="0" xfId="0" applyProtection="1">
      <protection locked="0"/>
    </xf>
    <xf numFmtId="0" fontId="4" fillId="0" borderId="0" xfId="0" applyFont="1" applyAlignment="1" applyProtection="1">
      <alignment horizontal="center" wrapText="1"/>
      <protection locked="0"/>
    </xf>
    <xf numFmtId="0" fontId="4" fillId="2" borderId="17" xfId="0" applyFont="1" applyFill="1" applyBorder="1" applyAlignment="1" applyProtection="1">
      <alignment horizontal="center" wrapText="1"/>
      <protection locked="0"/>
    </xf>
    <xf numFmtId="0" fontId="4" fillId="0" borderId="0" xfId="0" applyFont="1" applyProtection="1">
      <protection locked="0"/>
    </xf>
    <xf numFmtId="0" fontId="4" fillId="2" borderId="1" xfId="0" applyFont="1" applyFill="1" applyBorder="1" applyAlignment="1" applyProtection="1">
      <alignment horizontal="center"/>
      <protection locked="0"/>
    </xf>
    <xf numFmtId="2" fontId="4" fillId="2" borderId="11" xfId="0" applyNumberFormat="1" applyFont="1" applyFill="1" applyBorder="1" applyAlignment="1" applyProtection="1">
      <alignment horizontal="center"/>
      <protection locked="0"/>
    </xf>
    <xf numFmtId="0" fontId="4" fillId="2" borderId="17" xfId="0" applyFont="1" applyFill="1" applyBorder="1" applyAlignment="1" applyProtection="1">
      <alignment horizontal="center"/>
      <protection locked="0"/>
    </xf>
    <xf numFmtId="0" fontId="4" fillId="2" borderId="19" xfId="0" applyFont="1" applyFill="1" applyBorder="1" applyAlignment="1" applyProtection="1">
      <alignment horizontal="center"/>
      <protection locked="0"/>
    </xf>
    <xf numFmtId="2" fontId="4" fillId="2" borderId="1" xfId="0" applyNumberFormat="1" applyFont="1" applyFill="1" applyBorder="1" applyAlignment="1" applyProtection="1">
      <alignment horizontal="center"/>
      <protection locked="0"/>
    </xf>
    <xf numFmtId="0" fontId="9" fillId="0" borderId="1" xfId="0" applyFont="1" applyBorder="1" applyAlignment="1" applyProtection="1">
      <alignment vertical="top" wrapText="1"/>
      <protection locked="0"/>
    </xf>
    <xf numFmtId="0" fontId="4" fillId="2" borderId="1" xfId="0" applyFont="1" applyFill="1" applyBorder="1" applyAlignment="1" applyProtection="1">
      <alignment horizontal="center" wrapText="1"/>
      <protection locked="0"/>
    </xf>
    <xf numFmtId="0" fontId="4" fillId="0" borderId="1" xfId="0" applyFont="1" applyFill="1" applyBorder="1" applyAlignment="1" applyProtection="1">
      <alignment horizontal="center" wrapText="1"/>
      <protection locked="0"/>
    </xf>
    <xf numFmtId="0" fontId="4" fillId="3" borderId="1" xfId="0" applyFont="1" applyFill="1" applyBorder="1" applyAlignment="1" applyProtection="1">
      <alignment horizontal="center" wrapText="1"/>
      <protection locked="0"/>
    </xf>
    <xf numFmtId="0" fontId="5" fillId="0" borderId="0" xfId="0" applyFont="1" applyProtection="1">
      <protection locked="0"/>
    </xf>
    <xf numFmtId="0" fontId="4" fillId="2" borderId="1" xfId="0" applyFont="1" applyFill="1" applyBorder="1" applyAlignment="1" applyProtection="1">
      <alignment horizontal="left"/>
      <protection locked="0"/>
    </xf>
    <xf numFmtId="0" fontId="33" fillId="0" borderId="0" xfId="0" applyFont="1" applyAlignment="1" applyProtection="1">
      <alignment horizontal="center"/>
      <protection locked="0"/>
    </xf>
    <xf numFmtId="14" fontId="0" fillId="0" borderId="1" xfId="0" applyNumberFormat="1" applyFill="1" applyBorder="1" applyAlignment="1">
      <alignment horizontal="right"/>
    </xf>
    <xf numFmtId="14" fontId="5" fillId="0" borderId="1" xfId="0" applyNumberFormat="1" applyFont="1" applyFill="1" applyBorder="1" applyAlignment="1">
      <alignment horizontal="right"/>
    </xf>
    <xf numFmtId="0" fontId="7" fillId="0" borderId="1" xfId="3" applyFill="1" applyBorder="1" applyAlignment="1" applyProtection="1">
      <alignment horizontal="right"/>
    </xf>
    <xf numFmtId="2" fontId="43" fillId="5" borderId="1" xfId="0" applyNumberFormat="1" applyFont="1" applyFill="1" applyBorder="1" applyAlignment="1" applyProtection="1">
      <alignment horizontal="center"/>
    </xf>
    <xf numFmtId="15" fontId="23" fillId="0" borderId="0" xfId="0" applyNumberFormat="1" applyFont="1" applyFill="1" applyAlignment="1">
      <alignment horizontal="center" wrapText="1"/>
    </xf>
    <xf numFmtId="0" fontId="23" fillId="0" borderId="0" xfId="0" applyFont="1" applyFill="1" applyAlignment="1">
      <alignment wrapText="1"/>
    </xf>
    <xf numFmtId="0" fontId="25" fillId="0" borderId="0" xfId="0" applyFont="1" applyFill="1" applyAlignment="1">
      <alignment horizontal="center" wrapText="1"/>
    </xf>
    <xf numFmtId="0" fontId="23" fillId="0" borderId="0" xfId="0" applyFont="1" applyFill="1" applyAlignment="1">
      <alignment horizontal="center" wrapText="1"/>
    </xf>
    <xf numFmtId="0" fontId="24" fillId="0" borderId="0" xfId="0" applyFont="1" applyFill="1" applyAlignment="1">
      <alignment wrapText="1"/>
    </xf>
    <xf numFmtId="0" fontId="24" fillId="0" borderId="0" xfId="0" applyFont="1" applyFill="1" applyAlignment="1">
      <alignment horizontal="left" indent="4"/>
    </xf>
    <xf numFmtId="0" fontId="26" fillId="0" borderId="0" xfId="0" applyFont="1" applyFill="1" applyAlignment="1">
      <alignment wrapText="1"/>
    </xf>
    <xf numFmtId="0" fontId="23" fillId="0" borderId="0" xfId="0" applyNumberFormat="1" applyFont="1" applyFill="1" applyAlignment="1">
      <alignment wrapText="1"/>
    </xf>
    <xf numFmtId="0" fontId="28" fillId="0" borderId="0" xfId="0" applyFont="1" applyFill="1" applyAlignment="1">
      <alignment wrapText="1"/>
    </xf>
    <xf numFmtId="0" fontId="39" fillId="0" borderId="0" xfId="0" applyFont="1" applyFill="1" applyAlignment="1">
      <alignment wrapText="1"/>
    </xf>
    <xf numFmtId="0" fontId="40" fillId="0" borderId="0" xfId="0" applyFont="1" applyFill="1" applyAlignment="1">
      <alignment wrapText="1"/>
    </xf>
    <xf numFmtId="0" fontId="23" fillId="0" borderId="0" xfId="0" applyNumberFormat="1" applyFont="1" applyFill="1" applyAlignment="1">
      <alignment vertical="top" wrapText="1"/>
    </xf>
    <xf numFmtId="0" fontId="28" fillId="0" borderId="22" xfId="0" applyFont="1" applyFill="1" applyBorder="1" applyAlignment="1">
      <alignment wrapText="1"/>
    </xf>
    <xf numFmtId="0" fontId="30" fillId="0" borderId="23" xfId="0" applyFont="1" applyFill="1" applyBorder="1" applyAlignment="1">
      <alignment horizontal="center" vertical="top" wrapText="1"/>
    </xf>
    <xf numFmtId="0" fontId="24" fillId="0" borderId="24" xfId="0" applyFont="1" applyFill="1" applyBorder="1" applyAlignment="1">
      <alignment horizontal="center" vertical="top" wrapText="1"/>
    </xf>
    <xf numFmtId="0" fontId="23" fillId="0" borderId="25" xfId="0" applyFont="1" applyFill="1" applyBorder="1" applyAlignment="1">
      <alignment vertical="top" wrapText="1"/>
    </xf>
    <xf numFmtId="0" fontId="24" fillId="0" borderId="0" xfId="0" applyFont="1" applyFill="1" applyAlignment="1">
      <alignment horizontal="center" vertical="top" wrapText="1"/>
    </xf>
    <xf numFmtId="0" fontId="23" fillId="0" borderId="12" xfId="0" applyFont="1" applyFill="1" applyBorder="1" applyAlignment="1">
      <alignment horizontal="left" vertical="top" wrapText="1" indent="4"/>
    </xf>
    <xf numFmtId="0" fontId="23" fillId="0" borderId="25" xfId="0" applyFont="1" applyFill="1" applyBorder="1" applyAlignment="1">
      <alignment horizontal="left" vertical="top" wrapText="1" indent="4"/>
    </xf>
    <xf numFmtId="0" fontId="23" fillId="0" borderId="0" xfId="0" applyFont="1" applyFill="1" applyBorder="1" applyAlignment="1">
      <alignment horizontal="left" vertical="top" wrapText="1" indent="4"/>
    </xf>
    <xf numFmtId="0" fontId="29" fillId="0" borderId="0" xfId="0" applyFont="1" applyFill="1" applyAlignment="1">
      <alignment wrapText="1"/>
    </xf>
    <xf numFmtId="0" fontId="24" fillId="0" borderId="0" xfId="0" applyNumberFormat="1" applyFont="1" applyFill="1" applyAlignment="1">
      <alignment wrapText="1"/>
    </xf>
    <xf numFmtId="0" fontId="24" fillId="0" borderId="7" xfId="0" applyFont="1" applyFill="1" applyBorder="1" applyAlignment="1">
      <alignment horizontal="center" wrapText="1"/>
    </xf>
    <xf numFmtId="0" fontId="23" fillId="0" borderId="12" xfId="0" applyFont="1" applyFill="1" applyBorder="1" applyAlignment="1">
      <alignment horizontal="center" vertical="top" wrapText="1"/>
    </xf>
    <xf numFmtId="0" fontId="23" fillId="0" borderId="7" xfId="0" applyFont="1" applyFill="1" applyBorder="1" applyAlignment="1">
      <alignment horizontal="center" vertical="top" wrapText="1"/>
    </xf>
    <xf numFmtId="0" fontId="24" fillId="0" borderId="0" xfId="0" applyFont="1" applyFill="1" applyAlignment="1">
      <alignment horizontal="left" wrapText="1"/>
    </xf>
    <xf numFmtId="2" fontId="5" fillId="0" borderId="1" xfId="0" applyNumberFormat="1" applyFont="1" applyFill="1" applyBorder="1" applyAlignment="1" applyProtection="1">
      <alignment horizontal="center"/>
      <protection locked="0"/>
    </xf>
    <xf numFmtId="0" fontId="4" fillId="2" borderId="18" xfId="0" applyFont="1" applyFill="1" applyBorder="1" applyAlignment="1" applyProtection="1">
      <alignment horizontal="center"/>
    </xf>
    <xf numFmtId="0" fontId="6" fillId="0" borderId="3"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3"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0" fontId="45" fillId="0" borderId="0" xfId="0" applyFont="1" applyFill="1" applyBorder="1"/>
    <xf numFmtId="0" fontId="45" fillId="0" borderId="0" xfId="0" applyFont="1"/>
    <xf numFmtId="0" fontId="0" fillId="0" borderId="0" xfId="0" applyFill="1" applyAlignment="1" applyProtection="1">
      <alignment horizontal="center"/>
    </xf>
    <xf numFmtId="14" fontId="0" fillId="0" borderId="0" xfId="0" applyNumberFormat="1"/>
    <xf numFmtId="2" fontId="5" fillId="0" borderId="1" xfId="0" applyNumberFormat="1" applyFont="1" applyBorder="1" applyAlignment="1" applyProtection="1">
      <protection locked="0"/>
    </xf>
    <xf numFmtId="14" fontId="5" fillId="0" borderId="0" xfId="0" applyNumberFormat="1" applyFont="1"/>
    <xf numFmtId="0" fontId="0" fillId="0" borderId="0" xfId="0" applyAlignment="1" applyProtection="1">
      <protection locked="0"/>
    </xf>
    <xf numFmtId="0" fontId="0" fillId="0" borderId="25" xfId="0" applyBorder="1" applyAlignment="1"/>
    <xf numFmtId="0" fontId="0" fillId="0" borderId="0" xfId="0" applyAlignment="1" applyProtection="1">
      <alignment wrapText="1"/>
      <protection locked="0"/>
    </xf>
    <xf numFmtId="0" fontId="0" fillId="0" borderId="0" xfId="0" applyBorder="1"/>
    <xf numFmtId="0" fontId="5" fillId="0" borderId="0" xfId="0" applyFont="1" applyBorder="1"/>
    <xf numFmtId="2" fontId="4" fillId="0" borderId="1" xfId="0" applyNumberFormat="1" applyFont="1" applyBorder="1" applyAlignment="1">
      <alignment horizontal="center" wrapText="1"/>
    </xf>
    <xf numFmtId="0" fontId="4" fillId="0" borderId="0" xfId="0" applyFont="1" applyBorder="1" applyAlignment="1">
      <alignment horizontal="center" wrapText="1"/>
    </xf>
    <xf numFmtId="0" fontId="0" fillId="11" borderId="1" xfId="0" applyFill="1" applyBorder="1" applyAlignment="1" applyProtection="1">
      <alignment horizontal="center"/>
    </xf>
    <xf numFmtId="165" fontId="5" fillId="11" borderId="1" xfId="0" applyNumberFormat="1" applyFont="1" applyFill="1" applyBorder="1" applyAlignment="1" applyProtection="1">
      <alignment horizontal="center"/>
    </xf>
    <xf numFmtId="2" fontId="5" fillId="0" borderId="0" xfId="0" applyNumberFormat="1" applyFont="1" applyFill="1" applyBorder="1" applyAlignment="1" applyProtection="1">
      <alignment horizontal="center" vertical="center"/>
    </xf>
    <xf numFmtId="2" fontId="0" fillId="0" borderId="0" xfId="0" applyNumberFormat="1" applyAlignment="1">
      <alignment horizontal="center"/>
    </xf>
    <xf numFmtId="0" fontId="0" fillId="0" borderId="0" xfId="0" applyFill="1" applyAlignment="1" applyProtection="1">
      <alignment wrapText="1"/>
      <protection locked="0"/>
    </xf>
    <xf numFmtId="0" fontId="0" fillId="0" borderId="0" xfId="0" applyFill="1" applyAlignment="1">
      <alignment wrapText="1"/>
    </xf>
    <xf numFmtId="0" fontId="4" fillId="0" borderId="6" xfId="0" applyFont="1" applyFill="1" applyBorder="1" applyAlignment="1" applyProtection="1">
      <alignment horizontal="center" vertical="center" wrapText="1"/>
    </xf>
    <xf numFmtId="0" fontId="15" fillId="0" borderId="0" xfId="0" applyFont="1" applyBorder="1" applyAlignment="1" applyProtection="1">
      <alignment horizontal="left" vertical="center"/>
    </xf>
    <xf numFmtId="9" fontId="16" fillId="0" borderId="0" xfId="5" applyFont="1" applyFill="1" applyBorder="1" applyAlignment="1" applyProtection="1">
      <alignment horizontal="center" vertical="center" wrapText="1"/>
    </xf>
    <xf numFmtId="49" fontId="16" fillId="3" borderId="0" xfId="0" applyNumberFormat="1" applyFont="1" applyFill="1" applyBorder="1" applyAlignment="1" applyProtection="1">
      <alignment horizontal="center" vertical="center"/>
    </xf>
    <xf numFmtId="4" fontId="16" fillId="3" borderId="0" xfId="0" applyNumberFormat="1" applyFont="1" applyFill="1" applyBorder="1" applyAlignment="1" applyProtection="1">
      <alignment horizontal="center" vertical="center"/>
    </xf>
    <xf numFmtId="4" fontId="22" fillId="0" borderId="0" xfId="0" applyNumberFormat="1" applyFont="1" applyBorder="1" applyAlignment="1" applyProtection="1">
      <alignment horizontal="center" vertical="center"/>
    </xf>
    <xf numFmtId="10" fontId="18" fillId="3" borderId="0" xfId="5" applyNumberFormat="1" applyFont="1" applyFill="1" applyBorder="1" applyAlignment="1" applyProtection="1">
      <alignment horizontal="center" vertical="center"/>
    </xf>
    <xf numFmtId="2" fontId="0" fillId="0" borderId="1" xfId="0" applyNumberFormat="1" applyFill="1" applyBorder="1" applyAlignment="1" applyProtection="1">
      <alignment horizontal="center"/>
    </xf>
    <xf numFmtId="10" fontId="18" fillId="3" borderId="1" xfId="0" applyNumberFormat="1" applyFont="1" applyFill="1" applyBorder="1" applyAlignment="1" applyProtection="1">
      <alignment horizontal="center" vertical="center"/>
    </xf>
    <xf numFmtId="2" fontId="15" fillId="8" borderId="1" xfId="0" applyNumberFormat="1" applyFont="1" applyFill="1" applyBorder="1" applyAlignment="1" applyProtection="1">
      <alignment horizontal="center" vertical="center"/>
    </xf>
    <xf numFmtId="0" fontId="2" fillId="11" borderId="1" xfId="0" applyFont="1" applyFill="1" applyBorder="1" applyAlignment="1" applyProtection="1">
      <alignment horizontal="center"/>
    </xf>
    <xf numFmtId="170" fontId="4" fillId="7" borderId="1" xfId="0" applyNumberFormat="1" applyFont="1" applyFill="1" applyBorder="1" applyAlignment="1" applyProtection="1">
      <alignment horizontal="center"/>
    </xf>
    <xf numFmtId="0" fontId="0" fillId="0" borderId="1" xfId="0" applyNumberFormat="1" applyFill="1" applyBorder="1" applyAlignment="1" applyProtection="1">
      <alignment horizontal="center"/>
      <protection locked="0"/>
    </xf>
    <xf numFmtId="0" fontId="0" fillId="0" borderId="1" xfId="0" applyNumberFormat="1" applyBorder="1" applyAlignment="1" applyProtection="1">
      <alignment horizontal="center"/>
      <protection locked="0"/>
    </xf>
    <xf numFmtId="2" fontId="2" fillId="0" borderId="1" xfId="0" applyNumberFormat="1" applyFont="1" applyBorder="1" applyAlignment="1" applyProtection="1">
      <protection locked="0"/>
    </xf>
    <xf numFmtId="0" fontId="23" fillId="0" borderId="12" xfId="0" applyFont="1" applyFill="1" applyBorder="1" applyAlignment="1">
      <alignment horizontal="center" wrapText="1"/>
    </xf>
    <xf numFmtId="0" fontId="2" fillId="0" borderId="0" xfId="0" applyFont="1" applyFill="1"/>
    <xf numFmtId="2" fontId="0" fillId="2" borderId="1" xfId="0" applyNumberFormat="1" applyFill="1" applyBorder="1" applyProtection="1"/>
    <xf numFmtId="0" fontId="19" fillId="12" borderId="16" xfId="0" applyFont="1" applyFill="1" applyBorder="1" applyAlignment="1">
      <alignment horizontal="center"/>
    </xf>
    <xf numFmtId="0" fontId="19" fillId="12" borderId="16" xfId="0" applyFont="1" applyFill="1" applyBorder="1" applyAlignment="1">
      <alignment horizontal="center" wrapText="1"/>
    </xf>
    <xf numFmtId="167" fontId="2" fillId="0" borderId="0" xfId="0" applyNumberFormat="1" applyFont="1" applyProtection="1"/>
    <xf numFmtId="0" fontId="5" fillId="11" borderId="1" xfId="0" applyFont="1" applyFill="1" applyBorder="1" applyAlignment="1" applyProtection="1">
      <alignment horizontal="left"/>
    </xf>
    <xf numFmtId="167" fontId="2" fillId="11" borderId="1" xfId="0" applyNumberFormat="1" applyFont="1" applyFill="1" applyBorder="1" applyAlignment="1" applyProtection="1">
      <alignment horizontal="left"/>
    </xf>
    <xf numFmtId="167" fontId="5" fillId="11" borderId="1" xfId="0" applyNumberFormat="1" applyFont="1" applyFill="1" applyBorder="1" applyAlignment="1" applyProtection="1">
      <alignment horizontal="left"/>
    </xf>
    <xf numFmtId="0" fontId="0" fillId="0" borderId="1" xfId="0" applyBorder="1" applyAlignment="1" applyProtection="1">
      <alignment horizontal="left" wrapText="1"/>
      <protection locked="0"/>
    </xf>
    <xf numFmtId="169" fontId="5" fillId="0" borderId="1" xfId="0" applyNumberFormat="1" applyFont="1" applyFill="1" applyBorder="1" applyAlignment="1" applyProtection="1">
      <alignment horizontal="center"/>
    </xf>
    <xf numFmtId="0" fontId="0" fillId="0" borderId="0" xfId="0" applyAlignment="1" applyProtection="1">
      <protection locked="0"/>
    </xf>
    <xf numFmtId="2" fontId="2" fillId="11" borderId="1" xfId="0" applyNumberFormat="1" applyFont="1" applyFill="1" applyBorder="1" applyAlignment="1" applyProtection="1">
      <alignment horizontal="center"/>
    </xf>
    <xf numFmtId="0" fontId="2" fillId="12" borderId="1" xfId="0" applyFont="1" applyFill="1" applyBorder="1" applyAlignment="1" applyProtection="1">
      <protection locked="0"/>
    </xf>
    <xf numFmtId="17" fontId="0" fillId="0" borderId="1" xfId="0" applyNumberFormat="1" applyBorder="1" applyAlignment="1" applyProtection="1">
      <protection locked="0"/>
    </xf>
    <xf numFmtId="0" fontId="4" fillId="0" borderId="0" xfId="0" applyFont="1" applyBorder="1" applyAlignment="1">
      <alignment horizontal="center"/>
    </xf>
    <xf numFmtId="0" fontId="4" fillId="2" borderId="3" xfId="0" applyFont="1" applyFill="1" applyBorder="1" applyAlignment="1">
      <alignment horizontal="center" wrapText="1"/>
    </xf>
    <xf numFmtId="0" fontId="0" fillId="2" borderId="3" xfId="0" applyFill="1" applyBorder="1"/>
    <xf numFmtId="0" fontId="4" fillId="12" borderId="1" xfId="0" applyFont="1" applyFill="1" applyBorder="1" applyAlignment="1" applyProtection="1">
      <alignment horizontal="center" wrapText="1"/>
      <protection locked="0"/>
    </xf>
    <xf numFmtId="169" fontId="8" fillId="0" borderId="1" xfId="0" applyNumberFormat="1" applyFont="1" applyFill="1" applyBorder="1" applyAlignment="1" applyProtection="1">
      <alignment horizontal="center"/>
    </xf>
    <xf numFmtId="0" fontId="0" fillId="0" borderId="0" xfId="0" applyAlignment="1" applyProtection="1">
      <protection locked="0"/>
    </xf>
    <xf numFmtId="0" fontId="0" fillId="0" borderId="0" xfId="0" applyAlignment="1"/>
    <xf numFmtId="0" fontId="0" fillId="0" borderId="0" xfId="0" applyBorder="1" applyAlignment="1"/>
    <xf numFmtId="0" fontId="4" fillId="14" borderId="1" xfId="0" applyFont="1" applyFill="1" applyBorder="1" applyAlignment="1" applyProtection="1">
      <alignment horizontal="center" wrapText="1"/>
      <protection locked="0"/>
    </xf>
    <xf numFmtId="0" fontId="2" fillId="0" borderId="1" xfId="0" applyFont="1" applyFill="1" applyBorder="1" applyAlignment="1" applyProtection="1">
      <protection locked="0"/>
    </xf>
    <xf numFmtId="0" fontId="0" fillId="0" borderId="0" xfId="0" applyAlignment="1">
      <alignment horizontal="right"/>
    </xf>
    <xf numFmtId="0" fontId="0" fillId="11" borderId="1" xfId="0" applyNumberFormat="1" applyFill="1" applyBorder="1" applyAlignment="1" applyProtection="1">
      <alignment horizontal="center"/>
    </xf>
    <xf numFmtId="0" fontId="5" fillId="0" borderId="27" xfId="0" applyFont="1" applyBorder="1" applyAlignment="1">
      <alignment vertical="top"/>
    </xf>
    <xf numFmtId="0" fontId="5" fillId="0" borderId="29" xfId="0" applyFont="1" applyFill="1" applyBorder="1" applyAlignment="1">
      <alignment horizontal="center" wrapText="1"/>
    </xf>
    <xf numFmtId="17" fontId="0" fillId="0" borderId="1" xfId="0" applyNumberFormat="1" applyBorder="1" applyAlignment="1" applyProtection="1"/>
    <xf numFmtId="0" fontId="49" fillId="15" borderId="0" xfId="0" applyFont="1" applyFill="1" applyBorder="1" applyAlignment="1">
      <alignment vertical="center" wrapText="1"/>
    </xf>
    <xf numFmtId="0" fontId="48" fillId="15" borderId="0" xfId="0" applyFont="1" applyFill="1" applyBorder="1" applyAlignment="1">
      <alignment vertical="center" wrapText="1"/>
    </xf>
    <xf numFmtId="9" fontId="48" fillId="15" borderId="0" xfId="0" applyNumberFormat="1" applyFont="1" applyFill="1" applyBorder="1" applyAlignment="1">
      <alignment vertical="center" wrapText="1"/>
    </xf>
    <xf numFmtId="10" fontId="48" fillId="15" borderId="0" xfId="0" applyNumberFormat="1" applyFont="1" applyFill="1" applyBorder="1" applyAlignment="1">
      <alignment vertical="center" wrapText="1"/>
    </xf>
    <xf numFmtId="0" fontId="5" fillId="0" borderId="28" xfId="0" applyFont="1" applyBorder="1" applyAlignment="1">
      <alignment vertical="top"/>
    </xf>
    <xf numFmtId="17" fontId="15" fillId="12" borderId="1" xfId="0" applyNumberFormat="1" applyFont="1" applyFill="1" applyBorder="1" applyAlignment="1" applyProtection="1">
      <alignment horizontal="center" vertical="center" wrapText="1"/>
      <protection locked="0"/>
    </xf>
    <xf numFmtId="9" fontId="2" fillId="0" borderId="0" xfId="5" applyFont="1"/>
    <xf numFmtId="0" fontId="4" fillId="0" borderId="0" xfId="0" applyFont="1" applyFill="1" applyBorder="1" applyAlignment="1" applyProtection="1">
      <alignment horizontal="center" vertical="center" wrapText="1"/>
    </xf>
    <xf numFmtId="10" fontId="15" fillId="3" borderId="0" xfId="5" applyNumberFormat="1" applyFont="1" applyFill="1" applyBorder="1" applyAlignment="1" applyProtection="1">
      <alignment horizontal="center" vertical="center"/>
    </xf>
    <xf numFmtId="0" fontId="22" fillId="3" borderId="12"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10" fontId="18" fillId="0" borderId="1" xfId="0" applyNumberFormat="1" applyFont="1" applyFill="1" applyBorder="1" applyAlignment="1" applyProtection="1">
      <alignment horizontal="center" vertical="center"/>
    </xf>
    <xf numFmtId="0" fontId="4" fillId="3" borderId="34" xfId="0" applyFont="1" applyFill="1" applyBorder="1" applyAlignment="1" applyProtection="1">
      <alignment horizontal="center" vertical="center" wrapText="1"/>
    </xf>
    <xf numFmtId="0" fontId="15" fillId="3" borderId="36" xfId="0" applyFont="1" applyFill="1" applyBorder="1" applyAlignment="1" applyProtection="1">
      <alignment horizontal="center" vertical="center"/>
    </xf>
    <xf numFmtId="0" fontId="4" fillId="0" borderId="41" xfId="0" applyFont="1" applyBorder="1" applyAlignment="1" applyProtection="1">
      <alignment horizontal="center"/>
    </xf>
    <xf numFmtId="0" fontId="21" fillId="0" borderId="37" xfId="0" applyFont="1" applyBorder="1" applyAlignment="1" applyProtection="1">
      <alignment horizontal="center" wrapText="1"/>
    </xf>
    <xf numFmtId="0" fontId="2" fillId="0" borderId="37" xfId="0" applyFont="1" applyBorder="1" applyAlignment="1" applyProtection="1">
      <alignment horizontal="center"/>
    </xf>
    <xf numFmtId="0" fontId="32" fillId="0" borderId="37" xfId="0" applyFont="1" applyBorder="1" applyAlignment="1" applyProtection="1">
      <alignment horizontal="center" wrapText="1"/>
    </xf>
    <xf numFmtId="0" fontId="15" fillId="0" borderId="34" xfId="0" applyFont="1" applyBorder="1" applyAlignment="1" applyProtection="1">
      <alignment horizontal="center" vertical="center"/>
    </xf>
    <xf numFmtId="0" fontId="4" fillId="0" borderId="36" xfId="0" applyFont="1" applyBorder="1" applyAlignment="1" applyProtection="1">
      <alignment horizontal="left" vertical="center"/>
    </xf>
    <xf numFmtId="0" fontId="4" fillId="0" borderId="38" xfId="0" applyFont="1" applyBorder="1" applyAlignment="1" applyProtection="1">
      <alignment horizontal="left" vertical="center"/>
    </xf>
    <xf numFmtId="10" fontId="5" fillId="0" borderId="39" xfId="5" applyNumberFormat="1" applyFont="1" applyFill="1" applyBorder="1" applyAlignment="1" applyProtection="1">
      <alignment horizontal="center" vertical="center" wrapText="1"/>
    </xf>
    <xf numFmtId="49" fontId="16" fillId="0" borderId="39" xfId="0" applyNumberFormat="1" applyFont="1" applyFill="1" applyBorder="1" applyAlignment="1" applyProtection="1">
      <alignment horizontal="center" vertical="center"/>
    </xf>
    <xf numFmtId="4" fontId="16" fillId="3" borderId="42" xfId="0" applyNumberFormat="1" applyFont="1" applyFill="1" applyBorder="1" applyAlignment="1" applyProtection="1">
      <alignment horizontal="center" vertical="center"/>
    </xf>
    <xf numFmtId="169" fontId="5" fillId="0" borderId="39" xfId="0" applyNumberFormat="1" applyFont="1" applyFill="1" applyBorder="1" applyAlignment="1" applyProtection="1">
      <alignment horizontal="center"/>
    </xf>
    <xf numFmtId="2" fontId="5" fillId="0" borderId="39" xfId="0" applyNumberFormat="1" applyFont="1" applyFill="1" applyBorder="1" applyAlignment="1" applyProtection="1">
      <alignment horizontal="center"/>
    </xf>
    <xf numFmtId="2" fontId="5" fillId="0" borderId="39" xfId="0" applyNumberFormat="1" applyFont="1" applyBorder="1" applyAlignment="1" applyProtection="1">
      <alignment horizontal="center"/>
    </xf>
    <xf numFmtId="0" fontId="8" fillId="0" borderId="36" xfId="0" applyFont="1" applyBorder="1" applyAlignment="1" applyProtection="1"/>
    <xf numFmtId="0" fontId="17" fillId="5" borderId="37" xfId="0" applyFont="1" applyFill="1" applyBorder="1" applyAlignment="1" applyProtection="1">
      <alignment horizontal="center" vertical="center"/>
    </xf>
    <xf numFmtId="0" fontId="8" fillId="0" borderId="36" xfId="0" applyFont="1" applyFill="1" applyBorder="1" applyAlignment="1" applyProtection="1"/>
    <xf numFmtId="2" fontId="43" fillId="5" borderId="39" xfId="0" applyNumberFormat="1" applyFont="1" applyFill="1" applyBorder="1" applyAlignment="1" applyProtection="1">
      <alignment horizontal="center"/>
    </xf>
    <xf numFmtId="0" fontId="17" fillId="5" borderId="40" xfId="0" applyFont="1" applyFill="1" applyBorder="1" applyAlignment="1" applyProtection="1">
      <alignment horizontal="center" vertical="center"/>
    </xf>
    <xf numFmtId="0" fontId="17" fillId="5" borderId="35" xfId="0" applyFont="1" applyFill="1" applyBorder="1" applyAlignment="1" applyProtection="1">
      <alignment horizontal="center" vertical="center"/>
    </xf>
    <xf numFmtId="0" fontId="8" fillId="0" borderId="34" xfId="0" applyFont="1" applyFill="1" applyBorder="1" applyAlignment="1" applyProtection="1"/>
    <xf numFmtId="2" fontId="43" fillId="14" borderId="6" xfId="0" applyNumberFormat="1" applyFont="1" applyFill="1" applyBorder="1" applyAlignment="1" applyProtection="1">
      <alignment horizontal="center"/>
    </xf>
    <xf numFmtId="0" fontId="4" fillId="0" borderId="37"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wrapText="1"/>
    </xf>
    <xf numFmtId="0" fontId="4" fillId="0" borderId="36" xfId="0" applyFont="1" applyFill="1" applyBorder="1" applyAlignment="1" applyProtection="1"/>
    <xf numFmtId="3" fontId="50" fillId="0" borderId="0" xfId="0" quotePrefix="1" applyNumberFormat="1" applyFont="1" applyBorder="1" applyAlignment="1" applyProtection="1">
      <alignment horizontal="center" vertical="center"/>
    </xf>
    <xf numFmtId="0" fontId="17" fillId="5" borderId="40" xfId="0" applyFont="1" applyFill="1" applyBorder="1" applyAlignment="1" applyProtection="1">
      <alignment horizontal="center" vertical="center" wrapText="1"/>
    </xf>
    <xf numFmtId="164" fontId="16" fillId="0" borderId="39" xfId="5" applyNumberFormat="1" applyFont="1" applyFill="1" applyBorder="1" applyAlignment="1" applyProtection="1">
      <alignment horizontal="center" vertical="center"/>
    </xf>
    <xf numFmtId="164" fontId="18" fillId="3" borderId="9" xfId="5" applyNumberFormat="1" applyFont="1" applyFill="1" applyBorder="1" applyAlignment="1" applyProtection="1">
      <alignment horizontal="center" vertical="center"/>
    </xf>
    <xf numFmtId="164" fontId="18" fillId="3" borderId="43" xfId="5" applyNumberFormat="1" applyFont="1" applyFill="1" applyBorder="1" applyAlignment="1" applyProtection="1">
      <alignment horizontal="center" vertical="center"/>
    </xf>
    <xf numFmtId="49" fontId="10" fillId="3" borderId="0" xfId="0" applyNumberFormat="1" applyFont="1" applyFill="1" applyBorder="1" applyAlignment="1" applyProtection="1"/>
    <xf numFmtId="0" fontId="16" fillId="3" borderId="0" xfId="0" applyFont="1" applyFill="1" applyBorder="1" applyAlignment="1" applyProtection="1">
      <alignment vertical="center"/>
    </xf>
    <xf numFmtId="0" fontId="18" fillId="3" borderId="0" xfId="0" applyFont="1" applyFill="1" applyBorder="1" applyAlignment="1" applyProtection="1">
      <alignment vertical="center"/>
    </xf>
    <xf numFmtId="0" fontId="50" fillId="3" borderId="0" xfId="0" applyFont="1" applyFill="1" applyBorder="1" applyAlignment="1" applyProtection="1">
      <alignment vertical="center" wrapText="1"/>
    </xf>
    <xf numFmtId="0" fontId="18" fillId="0" borderId="0" xfId="0" applyFont="1" applyBorder="1" applyAlignment="1" applyProtection="1">
      <alignment vertical="center"/>
    </xf>
    <xf numFmtId="0" fontId="2" fillId="3" borderId="37" xfId="5" applyNumberFormat="1" applyFont="1" applyFill="1" applyBorder="1" applyAlignment="1" applyProtection="1">
      <alignment horizontal="center" vertical="center" wrapText="1"/>
    </xf>
    <xf numFmtId="2" fontId="4" fillId="3" borderId="37" xfId="5" applyNumberFormat="1" applyFont="1" applyFill="1" applyBorder="1" applyAlignment="1" applyProtection="1">
      <alignment horizontal="center" vertical="center" wrapText="1"/>
    </xf>
    <xf numFmtId="0" fontId="4" fillId="16" borderId="1" xfId="0" applyFont="1" applyFill="1" applyBorder="1" applyAlignment="1" applyProtection="1">
      <alignment horizontal="left" vertical="center" wrapText="1"/>
    </xf>
    <xf numFmtId="0" fontId="15" fillId="16" borderId="46" xfId="0" applyFont="1" applyFill="1" applyBorder="1" applyAlignment="1" applyProtection="1">
      <alignment horizontal="center" vertical="center" wrapText="1"/>
    </xf>
    <xf numFmtId="0" fontId="4" fillId="16" borderId="6" xfId="0" applyFont="1" applyFill="1" applyBorder="1" applyAlignment="1" applyProtection="1">
      <alignment horizontal="center" vertical="center" wrapText="1"/>
    </xf>
    <xf numFmtId="0" fontId="4" fillId="16" borderId="35" xfId="0" applyFont="1" applyFill="1" applyBorder="1" applyAlignment="1" applyProtection="1">
      <alignment horizontal="center" vertical="center" wrapText="1"/>
    </xf>
    <xf numFmtId="170" fontId="4" fillId="14" borderId="1" xfId="0" applyNumberFormat="1" applyFont="1" applyFill="1" applyBorder="1" applyAlignment="1" applyProtection="1">
      <alignment horizontal="center"/>
    </xf>
    <xf numFmtId="2" fontId="16" fillId="16" borderId="1" xfId="0" applyNumberFormat="1" applyFont="1" applyFill="1" applyBorder="1" applyAlignment="1" applyProtection="1">
      <alignment horizontal="center" vertical="center"/>
    </xf>
    <xf numFmtId="0" fontId="4" fillId="0" borderId="38" xfId="0" applyFont="1" applyFill="1" applyBorder="1" applyAlignment="1" applyProtection="1"/>
    <xf numFmtId="0" fontId="0" fillId="0" borderId="24" xfId="0" applyBorder="1"/>
    <xf numFmtId="0" fontId="0" fillId="0" borderId="25" xfId="0" applyBorder="1"/>
    <xf numFmtId="0" fontId="0" fillId="0" borderId="22" xfId="0" applyBorder="1"/>
    <xf numFmtId="0" fontId="0" fillId="0" borderId="49" xfId="0" applyBorder="1"/>
    <xf numFmtId="0" fontId="0" fillId="0" borderId="5" xfId="0" applyBorder="1"/>
    <xf numFmtId="0" fontId="0" fillId="0" borderId="50" xfId="0" applyBorder="1"/>
    <xf numFmtId="9" fontId="10" fillId="3" borderId="0" xfId="5" applyFont="1" applyFill="1" applyBorder="1" applyAlignment="1" applyProtection="1">
      <alignment horizontal="center"/>
    </xf>
    <xf numFmtId="9" fontId="15" fillId="8" borderId="1" xfId="5" applyFont="1" applyFill="1" applyBorder="1" applyAlignment="1" applyProtection="1">
      <alignment horizontal="center" vertical="center"/>
    </xf>
    <xf numFmtId="0" fontId="4" fillId="2" borderId="1" xfId="0" applyFont="1" applyFill="1" applyBorder="1" applyAlignment="1" applyProtection="1">
      <alignment horizontal="left" vertical="center" wrapText="1"/>
    </xf>
    <xf numFmtId="0" fontId="22"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4" fontId="16" fillId="0" borderId="1" xfId="0" applyNumberFormat="1" applyFont="1" applyBorder="1" applyAlignment="1" applyProtection="1">
      <alignment horizontal="center" vertical="center"/>
    </xf>
    <xf numFmtId="4" fontId="22" fillId="0" borderId="1" xfId="0" applyNumberFormat="1" applyFont="1" applyFill="1" applyBorder="1" applyAlignment="1" applyProtection="1">
      <alignment horizontal="center" vertical="center"/>
    </xf>
    <xf numFmtId="10" fontId="18" fillId="3" borderId="1" xfId="5" applyNumberFormat="1" applyFont="1" applyFill="1" applyBorder="1" applyAlignment="1" applyProtection="1">
      <alignment horizontal="center" vertical="center"/>
    </xf>
    <xf numFmtId="0" fontId="15" fillId="0" borderId="36" xfId="0" applyFont="1" applyBorder="1" applyAlignment="1" applyProtection="1">
      <alignment horizontal="center" vertical="center"/>
    </xf>
    <xf numFmtId="0" fontId="15" fillId="16" borderId="37" xfId="0" applyFont="1" applyFill="1" applyBorder="1" applyAlignment="1" applyProtection="1">
      <alignment horizontal="center" vertical="center" wrapText="1"/>
    </xf>
    <xf numFmtId="49" fontId="16" fillId="3" borderId="39" xfId="0" applyNumberFormat="1" applyFont="1" applyFill="1" applyBorder="1" applyAlignment="1" applyProtection="1">
      <alignment horizontal="center" vertical="center"/>
    </xf>
    <xf numFmtId="49" fontId="2" fillId="3" borderId="39" xfId="0" applyNumberFormat="1" applyFont="1" applyFill="1" applyBorder="1" applyAlignment="1" applyProtection="1">
      <alignment horizontal="center" vertical="center"/>
    </xf>
    <xf numFmtId="4" fontId="16" fillId="3" borderId="39" xfId="0" applyNumberFormat="1" applyFont="1" applyFill="1" applyBorder="1" applyAlignment="1" applyProtection="1">
      <alignment horizontal="center" vertical="center"/>
    </xf>
    <xf numFmtId="4" fontId="22" fillId="0" borderId="39" xfId="0" applyNumberFormat="1" applyFont="1" applyFill="1" applyBorder="1" applyAlignment="1" applyProtection="1">
      <alignment horizontal="center" vertical="center"/>
    </xf>
    <xf numFmtId="10" fontId="18" fillId="3" borderId="39" xfId="5" applyNumberFormat="1" applyFont="1" applyFill="1" applyBorder="1" applyAlignment="1" applyProtection="1">
      <alignment horizontal="center" vertical="center"/>
    </xf>
    <xf numFmtId="2" fontId="50" fillId="0" borderId="1" xfId="0" applyNumberFormat="1" applyFont="1" applyFill="1" applyBorder="1" applyAlignment="1" applyProtection="1">
      <alignment horizontal="center" vertical="center"/>
    </xf>
    <xf numFmtId="0" fontId="4" fillId="16" borderId="1" xfId="0" applyFont="1" applyFill="1" applyBorder="1" applyAlignment="1" applyProtection="1">
      <alignment horizontal="center" vertical="center" wrapText="1"/>
    </xf>
    <xf numFmtId="0" fontId="17" fillId="17" borderId="40" xfId="0" applyFont="1" applyFill="1" applyBorder="1" applyAlignment="1" applyProtection="1">
      <alignment horizontal="center" vertical="center"/>
    </xf>
    <xf numFmtId="0" fontId="23" fillId="0" borderId="0" xfId="0" applyFont="1" applyFill="1" applyAlignment="1">
      <alignment horizontal="center" vertical="top" wrapText="1"/>
    </xf>
    <xf numFmtId="0" fontId="4" fillId="3" borderId="1" xfId="0" applyFont="1" applyFill="1" applyBorder="1" applyAlignment="1" applyProtection="1">
      <alignment horizontal="left" vertical="center" wrapText="1"/>
    </xf>
    <xf numFmtId="164" fontId="16" fillId="3" borderId="39" xfId="5" applyNumberFormat="1" applyFont="1" applyFill="1" applyBorder="1" applyAlignment="1" applyProtection="1">
      <alignment horizontal="center" vertical="center"/>
    </xf>
    <xf numFmtId="164" fontId="16" fillId="3" borderId="5" xfId="5" applyNumberFormat="1" applyFont="1" applyFill="1" applyBorder="1" applyAlignment="1" applyProtection="1">
      <alignment horizontal="center" vertical="center"/>
    </xf>
    <xf numFmtId="164" fontId="16" fillId="3" borderId="0" xfId="5" applyNumberFormat="1" applyFont="1" applyFill="1" applyBorder="1" applyAlignment="1" applyProtection="1">
      <alignment horizontal="center" vertical="center"/>
    </xf>
    <xf numFmtId="164" fontId="4" fillId="3" borderId="0" xfId="5" applyNumberFormat="1" applyFont="1" applyFill="1" applyBorder="1" applyAlignment="1" applyProtection="1">
      <alignment horizontal="center" vertical="center" wrapText="1"/>
    </xf>
    <xf numFmtId="2" fontId="16" fillId="3" borderId="1" xfId="0" applyNumberFormat="1" applyFont="1" applyFill="1" applyBorder="1" applyAlignment="1" applyProtection="1">
      <alignment horizontal="center" vertical="center"/>
    </xf>
    <xf numFmtId="0" fontId="2" fillId="0" borderId="0" xfId="0" applyFont="1" applyFill="1" applyAlignment="1">
      <alignment wrapText="1"/>
    </xf>
    <xf numFmtId="0" fontId="24" fillId="0" borderId="21" xfId="0" applyFont="1" applyFill="1" applyBorder="1" applyAlignment="1">
      <alignment wrapText="1"/>
    </xf>
    <xf numFmtId="0" fontId="2" fillId="0" borderId="0" xfId="0" applyFont="1" applyFill="1"/>
    <xf numFmtId="0" fontId="10" fillId="0" borderId="0" xfId="0" applyFont="1" applyBorder="1" applyAlignment="1" applyProtection="1">
      <alignment horizontal="center" vertical="center"/>
    </xf>
    <xf numFmtId="0" fontId="4" fillId="0" borderId="1" xfId="0" applyFont="1" applyFill="1" applyBorder="1" applyAlignment="1" applyProtection="1">
      <alignment horizontal="left" vertical="center" wrapText="1"/>
    </xf>
    <xf numFmtId="17" fontId="15" fillId="0" borderId="34" xfId="0" applyNumberFormat="1" applyFont="1" applyFill="1" applyBorder="1" applyAlignment="1" applyProtection="1">
      <alignment horizontal="center" vertical="center"/>
    </xf>
    <xf numFmtId="0" fontId="23" fillId="0" borderId="0" xfId="0" applyFont="1" applyFill="1" applyBorder="1" applyAlignment="1">
      <alignment horizontal="center" vertical="top" wrapText="1"/>
    </xf>
    <xf numFmtId="0" fontId="6" fillId="0" borderId="1" xfId="0" applyFont="1" applyBorder="1" applyAlignment="1" applyProtection="1">
      <alignment vertical="top" wrapText="1"/>
      <protection locked="0"/>
    </xf>
    <xf numFmtId="2" fontId="4" fillId="0" borderId="37" xfId="0" applyNumberFormat="1" applyFont="1" applyFill="1" applyBorder="1" applyAlignment="1" applyProtection="1">
      <alignment horizontal="center" vertical="center" wrapText="1"/>
    </xf>
    <xf numFmtId="2" fontId="4" fillId="0" borderId="0" xfId="0" applyNumberFormat="1" applyFont="1" applyFill="1" applyBorder="1" applyAlignment="1" applyProtection="1">
      <alignment horizontal="center" vertical="center" wrapText="1"/>
    </xf>
    <xf numFmtId="0" fontId="2" fillId="3" borderId="0" xfId="5" quotePrefix="1" applyNumberFormat="1" applyFont="1" applyFill="1" applyBorder="1" applyAlignment="1" applyProtection="1">
      <alignment horizontal="center" vertical="center" wrapText="1"/>
    </xf>
    <xf numFmtId="2" fontId="4" fillId="0" borderId="39" xfId="0" applyNumberFormat="1" applyFont="1" applyBorder="1" applyAlignment="1">
      <alignment horizontal="center" wrapText="1"/>
    </xf>
    <xf numFmtId="0" fontId="5" fillId="0" borderId="1" xfId="0" applyFont="1" applyBorder="1" applyAlignment="1" applyProtection="1">
      <alignment horizontal="center"/>
    </xf>
    <xf numFmtId="2" fontId="2" fillId="0" borderId="1" xfId="0" applyNumberFormat="1" applyFont="1" applyFill="1" applyBorder="1" applyAlignment="1" applyProtection="1">
      <alignment horizontal="center" vertical="center"/>
    </xf>
    <xf numFmtId="0" fontId="4" fillId="3" borderId="51" xfId="0" applyFont="1" applyFill="1" applyBorder="1" applyAlignment="1" applyProtection="1">
      <alignment horizontal="left" vertical="center" wrapText="1"/>
    </xf>
    <xf numFmtId="0" fontId="19" fillId="16" borderId="52" xfId="0" applyFont="1" applyFill="1" applyBorder="1" applyAlignment="1" applyProtection="1">
      <alignment horizontal="left" vertical="center" wrapText="1"/>
    </xf>
    <xf numFmtId="2" fontId="4" fillId="16" borderId="43" xfId="0" applyNumberFormat="1" applyFont="1" applyFill="1" applyBorder="1" applyAlignment="1" applyProtection="1">
      <alignment horizontal="center" vertical="center"/>
    </xf>
    <xf numFmtId="0" fontId="4" fillId="0" borderId="53" xfId="0" applyFont="1" applyFill="1" applyBorder="1" applyAlignment="1" applyProtection="1">
      <alignment horizontal="center" vertical="center" wrapText="1"/>
    </xf>
    <xf numFmtId="0" fontId="4" fillId="3" borderId="37" xfId="5" applyNumberFormat="1" applyFont="1" applyFill="1" applyBorder="1" applyAlignment="1" applyProtection="1">
      <alignment horizontal="center" vertical="center" wrapText="1"/>
    </xf>
    <xf numFmtId="9" fontId="15" fillId="0" borderId="1" xfId="5" applyFont="1" applyFill="1" applyBorder="1" applyAlignment="1" applyProtection="1">
      <alignment horizontal="center" vertical="center"/>
    </xf>
    <xf numFmtId="9" fontId="15" fillId="16" borderId="39" xfId="5" applyFont="1" applyFill="1" applyBorder="1" applyAlignment="1" applyProtection="1">
      <alignment horizontal="center" vertical="center"/>
    </xf>
    <xf numFmtId="43" fontId="4" fillId="0" borderId="37" xfId="1" applyFont="1" applyFill="1" applyBorder="1" applyAlignment="1" applyProtection="1">
      <alignment horizontal="center" vertical="center" wrapText="1"/>
    </xf>
    <xf numFmtId="4" fontId="5" fillId="0" borderId="1" xfId="0" applyNumberFormat="1" applyFont="1" applyFill="1" applyBorder="1" applyAlignment="1" applyProtection="1">
      <alignment horizontal="center" vertical="center"/>
    </xf>
    <xf numFmtId="14" fontId="5" fillId="0" borderId="1" xfId="0" applyNumberFormat="1" applyFont="1" applyBorder="1" applyAlignment="1" applyProtection="1">
      <protection locked="0"/>
    </xf>
    <xf numFmtId="39" fontId="5" fillId="7" borderId="1" xfId="1" quotePrefix="1" applyNumberFormat="1" applyFont="1" applyFill="1" applyBorder="1" applyAlignment="1" applyProtection="1">
      <alignment horizontal="center" vertical="center" wrapText="1"/>
    </xf>
    <xf numFmtId="39" fontId="5" fillId="14" borderId="1" xfId="0" applyNumberFormat="1" applyFont="1" applyFill="1" applyBorder="1" applyAlignment="1" applyProtection="1">
      <alignment horizontal="center" vertical="center" wrapText="1"/>
    </xf>
    <xf numFmtId="39" fontId="5" fillId="7" borderId="1" xfId="0" applyNumberFormat="1" applyFont="1" applyFill="1" applyBorder="1" applyAlignment="1" applyProtection="1">
      <alignment horizontal="center" vertical="center" wrapText="1"/>
    </xf>
    <xf numFmtId="39" fontId="5" fillId="14" borderId="1" xfId="1" quotePrefix="1" applyNumberFormat="1" applyFont="1" applyFill="1" applyBorder="1" applyAlignment="1" applyProtection="1">
      <alignment horizontal="center" vertical="center" wrapText="1"/>
    </xf>
    <xf numFmtId="39" fontId="5" fillId="14" borderId="1" xfId="1" applyNumberFormat="1" applyFont="1" applyFill="1" applyBorder="1" applyAlignment="1" applyProtection="1">
      <alignment horizontal="center" vertical="center" wrapText="1"/>
    </xf>
    <xf numFmtId="39" fontId="4" fillId="13" borderId="1" xfId="1" applyNumberFormat="1" applyFont="1" applyFill="1" applyBorder="1" applyAlignment="1" applyProtection="1">
      <alignment horizontal="center" vertical="center" wrapText="1"/>
    </xf>
    <xf numFmtId="39" fontId="4" fillId="14" borderId="1" xfId="1" applyNumberFormat="1"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4" fontId="10" fillId="0" borderId="0" xfId="0" applyNumberFormat="1" applyFont="1" applyFill="1" applyBorder="1" applyAlignment="1" applyProtection="1"/>
    <xf numFmtId="2" fontId="18" fillId="3" borderId="0" xfId="0" applyNumberFormat="1" applyFont="1" applyFill="1" applyAlignment="1" applyProtection="1">
      <alignment vertical="center"/>
    </xf>
    <xf numFmtId="0" fontId="4" fillId="0"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2" fontId="52" fillId="0" borderId="1" xfId="0" applyNumberFormat="1" applyFont="1" applyBorder="1" applyAlignment="1" applyProtection="1">
      <protection locked="0"/>
    </xf>
    <xf numFmtId="2" fontId="2" fillId="0" borderId="9" xfId="0" applyNumberFormat="1" applyFont="1" applyFill="1" applyBorder="1" applyAlignment="1" applyProtection="1">
      <alignment horizontal="center" vertical="center"/>
    </xf>
    <xf numFmtId="165" fontId="2" fillId="0" borderId="1" xfId="0" applyNumberFormat="1" applyFont="1" applyBorder="1" applyAlignment="1" applyProtection="1">
      <alignment horizontal="center"/>
      <protection locked="0"/>
    </xf>
    <xf numFmtId="0" fontId="53" fillId="2" borderId="17" xfId="0" applyFont="1" applyFill="1" applyBorder="1" applyAlignment="1" applyProtection="1">
      <alignment horizontal="center" wrapText="1"/>
      <protection locked="0"/>
    </xf>
    <xf numFmtId="2" fontId="4" fillId="8" borderId="0" xfId="0" applyNumberFormat="1" applyFont="1" applyFill="1" applyAlignment="1">
      <alignment horizontal="center"/>
    </xf>
    <xf numFmtId="2" fontId="4" fillId="8" borderId="0" xfId="0" applyNumberFormat="1" applyFont="1" applyFill="1" applyAlignment="1" applyProtection="1">
      <alignment horizontal="center"/>
    </xf>
    <xf numFmtId="0" fontId="2" fillId="18" borderId="9" xfId="0" applyNumberFormat="1" applyFont="1" applyFill="1" applyBorder="1" applyAlignment="1" applyProtection="1">
      <alignment horizontal="center"/>
      <protection locked="0"/>
    </xf>
    <xf numFmtId="0" fontId="2" fillId="18" borderId="1" xfId="0" applyFont="1" applyFill="1" applyBorder="1" applyAlignment="1" applyProtection="1">
      <alignment horizontal="center"/>
      <protection locked="0"/>
    </xf>
    <xf numFmtId="0" fontId="5" fillId="18" borderId="9" xfId="0" applyFont="1" applyFill="1" applyBorder="1" applyAlignment="1" applyProtection="1">
      <alignment horizontal="center"/>
      <protection locked="0"/>
    </xf>
    <xf numFmtId="0" fontId="2" fillId="0" borderId="0" xfId="0" applyFont="1" applyFill="1"/>
    <xf numFmtId="0" fontId="23" fillId="0" borderId="0" xfId="0" applyFont="1" applyFill="1" applyAlignment="1">
      <alignment vertical="center" wrapText="1"/>
    </xf>
    <xf numFmtId="0" fontId="2" fillId="0" borderId="0" xfId="0" applyFont="1" applyFill="1" applyBorder="1" applyAlignment="1">
      <alignment horizontal="left" wrapText="1"/>
    </xf>
    <xf numFmtId="0" fontId="2" fillId="0" borderId="1" xfId="0" applyFont="1" applyBorder="1" applyAlignment="1" applyProtection="1">
      <alignment horizontal="left" wrapText="1"/>
      <protection locked="0"/>
    </xf>
    <xf numFmtId="0" fontId="0" fillId="0" borderId="0" xfId="0"/>
    <xf numFmtId="0" fontId="37" fillId="0" borderId="0" xfId="0" applyFont="1"/>
    <xf numFmtId="0" fontId="10" fillId="0" borderId="0" xfId="0" applyFont="1"/>
    <xf numFmtId="0" fontId="8" fillId="0" borderId="0" xfId="0" applyFont="1"/>
    <xf numFmtId="0" fontId="10" fillId="0" borderId="0" xfId="0" applyFont="1" applyAlignment="1">
      <alignment wrapText="1"/>
    </xf>
    <xf numFmtId="0" fontId="10" fillId="0" borderId="0" xfId="0" applyFont="1" applyAlignment="1">
      <alignment horizontal="center" vertical="top"/>
    </xf>
    <xf numFmtId="0" fontId="8" fillId="0" borderId="0" xfId="0" applyFont="1" applyAlignment="1">
      <alignment wrapText="1"/>
    </xf>
    <xf numFmtId="0" fontId="10" fillId="0" borderId="0" xfId="0" applyFont="1" applyFill="1" applyProtection="1"/>
    <xf numFmtId="0" fontId="8" fillId="0" borderId="0" xfId="0" applyFont="1" applyProtection="1"/>
    <xf numFmtId="0" fontId="0" fillId="0" borderId="0" xfId="0" applyProtection="1"/>
    <xf numFmtId="0" fontId="8" fillId="0" borderId="0" xfId="0" applyFont="1" applyFill="1" applyProtection="1"/>
    <xf numFmtId="0" fontId="8" fillId="0" borderId="0" xfId="0" applyFont="1" applyBorder="1" applyProtection="1"/>
    <xf numFmtId="167" fontId="10" fillId="0" borderId="0" xfId="0" applyNumberFormat="1" applyFont="1" applyAlignment="1" applyProtection="1">
      <alignment wrapText="1"/>
    </xf>
    <xf numFmtId="167" fontId="8" fillId="0" borderId="4" xfId="0" applyNumberFormat="1" applyFont="1" applyBorder="1" applyProtection="1"/>
    <xf numFmtId="167" fontId="8" fillId="0" borderId="0" xfId="0" applyNumberFormat="1" applyFont="1" applyBorder="1" applyProtection="1"/>
    <xf numFmtId="167" fontId="8" fillId="0" borderId="0" xfId="0" applyNumberFormat="1" applyFont="1" applyProtection="1"/>
    <xf numFmtId="167" fontId="2" fillId="0" borderId="0" xfId="0" applyNumberFormat="1" applyFont="1" applyProtection="1"/>
    <xf numFmtId="0" fontId="0" fillId="0" borderId="0" xfId="0" applyFill="1" applyProtection="1"/>
    <xf numFmtId="168" fontId="0" fillId="0" borderId="0" xfId="0" applyNumberFormat="1" applyFill="1" applyProtection="1"/>
    <xf numFmtId="0" fontId="10" fillId="0" borderId="0" xfId="0" applyFont="1" applyFill="1" applyBorder="1" applyProtection="1"/>
    <xf numFmtId="0" fontId="10" fillId="0" borderId="0" xfId="0" applyFont="1" applyBorder="1" applyProtection="1"/>
    <xf numFmtId="0" fontId="4" fillId="0" borderId="0" xfId="0" applyFont="1" applyFill="1" applyProtection="1"/>
    <xf numFmtId="0" fontId="8" fillId="0" borderId="0" xfId="0" applyFont="1" applyAlignment="1" applyProtection="1">
      <alignment wrapText="1"/>
    </xf>
    <xf numFmtId="0" fontId="10" fillId="0" borderId="0" xfId="0" applyFont="1" applyProtection="1"/>
    <xf numFmtId="0" fontId="8" fillId="0" borderId="0" xfId="0" applyFont="1" applyAlignment="1" applyProtection="1">
      <alignment horizontal="right" wrapText="1"/>
    </xf>
    <xf numFmtId="167" fontId="8" fillId="0" borderId="0" xfId="0" applyNumberFormat="1" applyFont="1" applyAlignment="1" applyProtection="1">
      <alignment wrapText="1"/>
    </xf>
    <xf numFmtId="167" fontId="10" fillId="0" borderId="0" xfId="0" applyNumberFormat="1" applyFont="1" applyProtection="1"/>
    <xf numFmtId="167" fontId="8" fillId="0" borderId="0" xfId="0" applyNumberFormat="1" applyFont="1" applyAlignment="1" applyProtection="1">
      <alignment horizontal="right" wrapText="1"/>
    </xf>
    <xf numFmtId="0" fontId="8" fillId="0" borderId="1" xfId="0" applyFont="1" applyBorder="1"/>
    <xf numFmtId="0" fontId="0" fillId="0" borderId="13" xfId="0" applyBorder="1"/>
    <xf numFmtId="0" fontId="8" fillId="0" borderId="13" xfId="0" applyFont="1" applyBorder="1"/>
    <xf numFmtId="0" fontId="0" fillId="0" borderId="0" xfId="0" applyBorder="1"/>
    <xf numFmtId="2" fontId="10" fillId="0" borderId="0" xfId="0" applyNumberFormat="1" applyFont="1" applyFill="1" applyBorder="1" applyProtection="1"/>
    <xf numFmtId="2" fontId="10" fillId="0" borderId="0" xfId="0" applyNumberFormat="1" applyFont="1" applyBorder="1" applyProtection="1"/>
    <xf numFmtId="2" fontId="0" fillId="0" borderId="0" xfId="0" applyNumberFormat="1" applyFill="1" applyProtection="1"/>
    <xf numFmtId="2" fontId="0" fillId="0" borderId="0" xfId="0" applyNumberFormat="1" applyProtection="1"/>
    <xf numFmtId="17" fontId="8" fillId="4" borderId="1" xfId="0" applyNumberFormat="1" applyFont="1" applyFill="1" applyBorder="1" applyAlignment="1" applyProtection="1">
      <alignment horizontal="center"/>
    </xf>
    <xf numFmtId="37" fontId="10" fillId="0" borderId="0" xfId="0" applyNumberFormat="1" applyFont="1" applyBorder="1" applyAlignment="1"/>
    <xf numFmtId="43" fontId="8" fillId="9" borderId="1" xfId="0" applyNumberFormat="1" applyFont="1" applyFill="1" applyBorder="1" applyAlignment="1" applyProtection="1">
      <protection locked="0"/>
    </xf>
    <xf numFmtId="43" fontId="8" fillId="9" borderId="1" xfId="0" applyNumberFormat="1" applyFont="1" applyFill="1" applyBorder="1" applyProtection="1">
      <protection locked="0"/>
    </xf>
    <xf numFmtId="171" fontId="8" fillId="0" borderId="54" xfId="35" applyNumberFormat="1" applyFont="1" applyBorder="1"/>
    <xf numFmtId="0" fontId="4" fillId="0" borderId="0" xfId="0" applyFont="1" applyProtection="1"/>
    <xf numFmtId="2" fontId="13" fillId="0" borderId="0" xfId="0" applyNumberFormat="1" applyFont="1"/>
    <xf numFmtId="0" fontId="8" fillId="0" borderId="0" xfId="0" applyFont="1" applyAlignment="1" applyProtection="1">
      <alignment horizontal="center"/>
    </xf>
    <xf numFmtId="39" fontId="8" fillId="0" borderId="0" xfId="0" applyNumberFormat="1" applyFont="1" applyBorder="1" applyAlignment="1" applyProtection="1"/>
    <xf numFmtId="43" fontId="8" fillId="0" borderId="0" xfId="35" applyFont="1" applyFill="1" applyBorder="1" applyProtection="1"/>
    <xf numFmtId="43" fontId="10" fillId="0" borderId="0" xfId="35" applyFont="1" applyAlignment="1" applyProtection="1"/>
    <xf numFmtId="43" fontId="10" fillId="0" borderId="0" xfId="0" applyNumberFormat="1" applyFont="1" applyAlignment="1" applyProtection="1"/>
    <xf numFmtId="0" fontId="10" fillId="0" borderId="0" xfId="0" applyFont="1" applyAlignment="1" applyProtection="1"/>
    <xf numFmtId="0" fontId="10" fillId="0" borderId="0" xfId="35" applyNumberFormat="1" applyFont="1" applyAlignment="1" applyProtection="1"/>
    <xf numFmtId="166" fontId="10" fillId="0" borderId="0" xfId="35" applyNumberFormat="1" applyFont="1" applyAlignment="1" applyProtection="1"/>
    <xf numFmtId="0" fontId="10" fillId="0" borderId="0" xfId="35" applyNumberFormat="1" applyFont="1" applyAlignment="1">
      <alignment horizontal="center"/>
    </xf>
    <xf numFmtId="39" fontId="8" fillId="0" borderId="0" xfId="0" applyNumberFormat="1" applyFont="1" applyFill="1" applyAlignment="1" applyProtection="1"/>
    <xf numFmtId="0" fontId="8" fillId="0" borderId="4" xfId="0" applyFont="1" applyBorder="1" applyProtection="1"/>
    <xf numFmtId="43" fontId="8" fillId="0" borderId="4" xfId="35" applyFont="1" applyFill="1" applyBorder="1" applyProtection="1"/>
    <xf numFmtId="43" fontId="10" fillId="0" borderId="0" xfId="35" applyFont="1" applyProtection="1"/>
    <xf numFmtId="2" fontId="8" fillId="0" borderId="0" xfId="0" applyNumberFormat="1" applyFont="1" applyAlignment="1" applyProtection="1">
      <alignment horizontal="right" wrapText="1"/>
    </xf>
    <xf numFmtId="2" fontId="8" fillId="0" borderId="4" xfId="35" applyNumberFormat="1" applyFont="1" applyFill="1" applyBorder="1" applyProtection="1"/>
    <xf numFmtId="2" fontId="10" fillId="0" borderId="0" xfId="0" applyNumberFormat="1" applyFont="1" applyProtection="1"/>
    <xf numFmtId="2" fontId="10" fillId="0" borderId="0" xfId="0" applyNumberFormat="1" applyFont="1" applyFill="1" applyProtection="1"/>
    <xf numFmtId="2" fontId="38" fillId="0" borderId="0" xfId="35" applyNumberFormat="1" applyFont="1" applyFill="1" applyProtection="1"/>
    <xf numFmtId="2" fontId="10" fillId="0" borderId="0" xfId="35" applyNumberFormat="1" applyFont="1" applyProtection="1"/>
    <xf numFmtId="2" fontId="10" fillId="0" borderId="0" xfId="35" applyNumberFormat="1" applyFont="1" applyFill="1" applyProtection="1"/>
    <xf numFmtId="2" fontId="8" fillId="0" borderId="0" xfId="35" applyNumberFormat="1" applyFont="1" applyFill="1" applyBorder="1" applyProtection="1"/>
    <xf numFmtId="2" fontId="8" fillId="0" borderId="0" xfId="0" applyNumberFormat="1" applyFont="1" applyProtection="1"/>
    <xf numFmtId="0" fontId="8" fillId="0" borderId="0" xfId="0" applyFont="1" applyAlignment="1" applyProtection="1">
      <alignment vertical="top" wrapText="1"/>
    </xf>
    <xf numFmtId="0" fontId="0" fillId="0" borderId="0" xfId="0" applyAlignment="1">
      <alignment vertical="top" wrapText="1"/>
    </xf>
    <xf numFmtId="0" fontId="8" fillId="0" borderId="0" xfId="35" applyNumberFormat="1" applyFont="1" applyFill="1" applyProtection="1"/>
    <xf numFmtId="0" fontId="8" fillId="0" borderId="0" xfId="35" applyNumberFormat="1" applyFont="1" applyBorder="1" applyAlignment="1"/>
    <xf numFmtId="0" fontId="8" fillId="0" borderId="0" xfId="0" applyFont="1" applyBorder="1" applyProtection="1">
      <protection locked="0"/>
    </xf>
    <xf numFmtId="9" fontId="0" fillId="0" borderId="0" xfId="0" applyNumberFormat="1" applyProtection="1"/>
    <xf numFmtId="43" fontId="0" fillId="9" borderId="1" xfId="0" applyNumberFormat="1" applyFill="1" applyBorder="1" applyProtection="1">
      <protection locked="0"/>
    </xf>
    <xf numFmtId="43" fontId="2" fillId="9" borderId="1" xfId="0" applyNumberFormat="1" applyFont="1" applyFill="1" applyBorder="1" applyProtection="1">
      <protection locked="0"/>
    </xf>
    <xf numFmtId="0" fontId="8" fillId="0" borderId="4" xfId="0" applyFont="1" applyFill="1" applyBorder="1" applyProtection="1">
      <protection locked="0"/>
    </xf>
    <xf numFmtId="43" fontId="8" fillId="0" borderId="4" xfId="0" applyNumberFormat="1" applyFont="1" applyFill="1" applyBorder="1" applyProtection="1">
      <protection locked="0"/>
    </xf>
    <xf numFmtId="43" fontId="10" fillId="0" borderId="0" xfId="0" applyNumberFormat="1" applyFont="1" applyBorder="1" applyAlignment="1" applyProtection="1"/>
    <xf numFmtId="43" fontId="10" fillId="0" borderId="0" xfId="0" applyNumberFormat="1" applyFont="1" applyBorder="1" applyProtection="1"/>
    <xf numFmtId="171" fontId="2" fillId="0" borderId="0" xfId="0" applyNumberFormat="1" applyFont="1" applyFill="1" applyProtection="1"/>
    <xf numFmtId="171" fontId="8" fillId="0" borderId="4" xfId="0" applyNumberFormat="1" applyFont="1" applyFill="1" applyBorder="1" applyProtection="1">
      <protection locked="0"/>
    </xf>
    <xf numFmtId="0" fontId="4" fillId="0" borderId="0" xfId="0" applyFont="1" applyFill="1" applyBorder="1" applyProtection="1"/>
    <xf numFmtId="0" fontId="0" fillId="0" borderId="1" xfId="0" applyBorder="1"/>
    <xf numFmtId="0" fontId="2" fillId="0" borderId="25" xfId="0" applyFont="1" applyBorder="1"/>
    <xf numFmtId="0" fontId="8" fillId="0" borderId="0" xfId="0" applyFont="1" applyFill="1" applyBorder="1" applyAlignment="1" applyProtection="1">
      <alignment wrapText="1"/>
    </xf>
    <xf numFmtId="0" fontId="0" fillId="0" borderId="0" xfId="0" applyFill="1" applyBorder="1" applyAlignment="1" applyProtection="1">
      <alignment horizontal="center" wrapText="1"/>
    </xf>
    <xf numFmtId="0" fontId="8" fillId="0" borderId="5" xfId="0" applyFont="1" applyBorder="1" applyAlignment="1" applyProtection="1">
      <alignment horizontal="center"/>
    </xf>
    <xf numFmtId="0" fontId="8" fillId="0" borderId="5" xfId="0" applyFont="1" applyBorder="1" applyAlignment="1" applyProtection="1">
      <alignment horizontal="center" wrapText="1"/>
    </xf>
    <xf numFmtId="0" fontId="2" fillId="0" borderId="0" xfId="0" applyFont="1" applyProtection="1"/>
    <xf numFmtId="0" fontId="8" fillId="0" borderId="0" xfId="0" applyFont="1" applyBorder="1" applyAlignment="1"/>
    <xf numFmtId="0" fontId="4" fillId="0" borderId="0" xfId="35" applyNumberFormat="1" applyFont="1" applyFill="1" applyProtection="1"/>
    <xf numFmtId="0" fontId="2" fillId="0" borderId="0" xfId="0" applyFont="1" applyBorder="1" applyProtection="1"/>
    <xf numFmtId="171" fontId="0" fillId="0" borderId="0" xfId="0" applyNumberFormat="1" applyFill="1" applyProtection="1"/>
    <xf numFmtId="0" fontId="4" fillId="0" borderId="44" xfId="0" applyFont="1" applyBorder="1" applyAlignment="1" applyProtection="1">
      <alignment horizontal="center" vertical="center" wrapText="1"/>
    </xf>
    <xf numFmtId="0" fontId="4" fillId="0" borderId="45" xfId="0" applyFont="1" applyBorder="1" applyAlignment="1" applyProtection="1">
      <alignment horizontal="center" vertical="center" wrapText="1"/>
    </xf>
    <xf numFmtId="0" fontId="4" fillId="16" borderId="45" xfId="0" applyFont="1" applyFill="1" applyBorder="1" applyAlignment="1" applyProtection="1">
      <alignment horizontal="center" vertical="center" wrapText="1"/>
    </xf>
    <xf numFmtId="0" fontId="4" fillId="16" borderId="41" xfId="0" applyFont="1" applyFill="1" applyBorder="1" applyAlignment="1" applyProtection="1">
      <alignment horizontal="center" vertical="center" wrapText="1"/>
    </xf>
    <xf numFmtId="0" fontId="8" fillId="0" borderId="36" xfId="0" applyFont="1" applyBorder="1" applyProtection="1"/>
    <xf numFmtId="0" fontId="8" fillId="0" borderId="36" xfId="0" applyFont="1" applyBorder="1" applyAlignment="1"/>
    <xf numFmtId="0" fontId="8" fillId="0" borderId="38" xfId="0" applyFont="1" applyBorder="1" applyProtection="1"/>
    <xf numFmtId="169" fontId="8" fillId="0" borderId="39" xfId="0" applyNumberFormat="1" applyFont="1" applyFill="1" applyBorder="1" applyAlignment="1" applyProtection="1">
      <alignment horizontal="center"/>
    </xf>
    <xf numFmtId="0" fontId="2" fillId="0" borderId="0" xfId="0" applyFont="1" applyFill="1"/>
    <xf numFmtId="0" fontId="8" fillId="0" borderId="0" xfId="0" applyFont="1" applyAlignment="1" applyProtection="1">
      <alignment horizontal="left" wrapText="1"/>
    </xf>
    <xf numFmtId="0" fontId="19" fillId="12" borderId="16" xfId="0" applyFont="1" applyFill="1" applyBorder="1"/>
    <xf numFmtId="0" fontId="0" fillId="12" borderId="7" xfId="0" applyFill="1" applyBorder="1" applyProtection="1">
      <protection locked="0"/>
    </xf>
    <xf numFmtId="0" fontId="0" fillId="0" borderId="0" xfId="0" applyAlignment="1" applyProtection="1">
      <alignment vertical="center" wrapText="1"/>
      <protection locked="0"/>
    </xf>
    <xf numFmtId="0" fontId="0" fillId="0" borderId="47" xfId="0" applyBorder="1"/>
    <xf numFmtId="0" fontId="2" fillId="0" borderId="0" xfId="0" applyFont="1"/>
    <xf numFmtId="0" fontId="2" fillId="0" borderId="22" xfId="0" applyFont="1" applyBorder="1"/>
    <xf numFmtId="0" fontId="23" fillId="0" borderId="0" xfId="0" applyFont="1" applyFill="1" applyAlignment="1">
      <alignment horizontal="center" vertical="top" wrapText="1"/>
    </xf>
    <xf numFmtId="0" fontId="2" fillId="0" borderId="0" xfId="0" applyFont="1" applyFill="1"/>
    <xf numFmtId="0" fontId="8" fillId="0" borderId="4" xfId="0" applyFont="1" applyFill="1" applyBorder="1" applyAlignment="1" applyProtection="1">
      <alignment horizontal="center"/>
    </xf>
    <xf numFmtId="0" fontId="8" fillId="0" borderId="0" xfId="0" applyFont="1" applyAlignment="1" applyProtection="1">
      <alignment horizontal="left" wrapText="1"/>
    </xf>
    <xf numFmtId="0" fontId="8" fillId="0" borderId="13" xfId="0" applyFont="1" applyFill="1" applyBorder="1" applyAlignment="1" applyProtection="1">
      <alignment horizontal="center"/>
    </xf>
    <xf numFmtId="0" fontId="8" fillId="0" borderId="0" xfId="0" applyFont="1" applyFill="1" applyAlignment="1" applyProtection="1">
      <alignment horizontal="center"/>
      <protection locked="0"/>
    </xf>
    <xf numFmtId="0" fontId="8" fillId="0" borderId="0" xfId="0" applyFont="1" applyBorder="1" applyAlignment="1" applyProtection="1"/>
    <xf numFmtId="0" fontId="8" fillId="0" borderId="21" xfId="0" applyFont="1" applyBorder="1" applyAlignment="1">
      <alignment horizontal="center"/>
    </xf>
    <xf numFmtId="0" fontId="10" fillId="0" borderId="0" xfId="0" applyFont="1" applyAlignment="1">
      <alignment horizontal="left" vertical="top" wrapText="1"/>
    </xf>
    <xf numFmtId="0" fontId="3" fillId="0" borderId="30" xfId="0" applyFont="1" applyBorder="1" applyAlignment="1">
      <alignment horizontal="center"/>
    </xf>
    <xf numFmtId="0" fontId="3" fillId="0" borderId="0" xfId="0" applyFont="1" applyAlignment="1">
      <alignment horizontal="center"/>
    </xf>
    <xf numFmtId="0" fontId="8" fillId="0" borderId="0" xfId="0" applyFont="1" applyBorder="1" applyAlignment="1">
      <alignment horizontal="center"/>
    </xf>
    <xf numFmtId="0" fontId="2" fillId="0" borderId="48" xfId="0" applyFont="1" applyBorder="1" applyAlignment="1">
      <alignment horizontal="center" wrapText="1"/>
    </xf>
    <xf numFmtId="0" fontId="0" fillId="0" borderId="48" xfId="0" applyBorder="1" applyAlignment="1">
      <alignment horizontal="center" wrapText="1"/>
    </xf>
    <xf numFmtId="0" fontId="8" fillId="0" borderId="0" xfId="0" applyFont="1" applyBorder="1" applyAlignment="1" applyProtection="1">
      <alignment horizontal="center" wrapText="1"/>
    </xf>
    <xf numFmtId="0" fontId="0" fillId="0" borderId="0" xfId="0" applyBorder="1" applyAlignment="1">
      <alignment horizontal="center" wrapText="1"/>
    </xf>
    <xf numFmtId="0" fontId="11" fillId="3" borderId="3" xfId="0" applyFont="1" applyFill="1" applyBorder="1" applyAlignment="1" applyProtection="1">
      <alignment horizontal="center" vertical="center" wrapText="1"/>
    </xf>
    <xf numFmtId="0" fontId="10" fillId="0" borderId="13" xfId="0" applyFont="1" applyBorder="1" applyAlignment="1" applyProtection="1">
      <alignment horizontal="center" vertical="center"/>
    </xf>
    <xf numFmtId="0" fontId="4" fillId="0" borderId="1" xfId="0" applyFont="1" applyBorder="1" applyAlignment="1" applyProtection="1"/>
    <xf numFmtId="0" fontId="8" fillId="3" borderId="44" xfId="0" applyFont="1" applyFill="1" applyBorder="1" applyAlignment="1" applyProtection="1">
      <alignment horizontal="center" vertical="center" wrapText="1"/>
    </xf>
    <xf numFmtId="0" fontId="10" fillId="0" borderId="45" xfId="0" applyFont="1" applyBorder="1" applyAlignment="1" applyProtection="1">
      <alignment horizontal="center" vertical="center" wrapText="1"/>
    </xf>
    <xf numFmtId="0" fontId="0" fillId="0" borderId="41" xfId="0" applyBorder="1" applyAlignment="1">
      <alignment horizontal="center" wrapText="1"/>
    </xf>
    <xf numFmtId="0" fontId="8" fillId="3" borderId="47" xfId="0" applyFont="1" applyFill="1" applyBorder="1" applyAlignment="1" applyProtection="1">
      <alignment horizontal="center" vertical="center" wrapText="1"/>
    </xf>
    <xf numFmtId="0" fontId="0" fillId="0" borderId="48" xfId="0" applyBorder="1" applyAlignment="1" applyProtection="1">
      <alignment wrapText="1"/>
    </xf>
    <xf numFmtId="0" fontId="0" fillId="0" borderId="24" xfId="0" applyBorder="1" applyAlignment="1">
      <alignment wrapText="1"/>
    </xf>
    <xf numFmtId="0" fontId="11" fillId="3" borderId="0" xfId="0" applyNumberFormat="1" applyFont="1" applyFill="1" applyBorder="1" applyAlignment="1" applyProtection="1"/>
    <xf numFmtId="0" fontId="0" fillId="3" borderId="0" xfId="0" applyFill="1" applyAlignment="1" applyProtection="1"/>
    <xf numFmtId="0" fontId="4" fillId="3" borderId="30" xfId="0" applyFont="1" applyFill="1" applyBorder="1" applyAlignment="1" applyProtection="1">
      <alignment horizontal="left" vertical="center" wrapText="1"/>
    </xf>
    <xf numFmtId="0" fontId="15" fillId="0" borderId="3" xfId="0" applyNumberFormat="1"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9" xfId="0" applyBorder="1" applyAlignment="1" applyProtection="1">
      <alignment horizontal="left" vertical="center" wrapText="1"/>
    </xf>
    <xf numFmtId="0" fontId="15" fillId="0" borderId="1" xfId="0" applyNumberFormat="1" applyFont="1" applyBorder="1" applyAlignment="1" applyProtection="1">
      <alignment horizontal="left" vertical="center" wrapText="1"/>
    </xf>
    <xf numFmtId="0" fontId="0" fillId="0" borderId="1" xfId="0"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0" fillId="3" borderId="1" xfId="0" applyFill="1" applyBorder="1" applyAlignment="1" applyProtection="1"/>
    <xf numFmtId="0" fontId="15" fillId="0" borderId="6" xfId="0" applyNumberFormat="1" applyFont="1" applyBorder="1" applyAlignment="1" applyProtection="1">
      <alignment horizontal="left" vertical="center" wrapText="1"/>
    </xf>
    <xf numFmtId="0" fontId="0" fillId="0" borderId="6" xfId="0" applyBorder="1" applyAlignment="1" applyProtection="1">
      <alignment horizontal="left" vertical="center" wrapText="1"/>
    </xf>
    <xf numFmtId="17" fontId="15" fillId="0" borderId="1" xfId="0" applyNumberFormat="1" applyFont="1" applyFill="1" applyBorder="1" applyAlignment="1" applyProtection="1">
      <alignment horizontal="center" vertical="center" wrapText="1"/>
    </xf>
    <xf numFmtId="0" fontId="0" fillId="0" borderId="1" xfId="0" applyFill="1" applyBorder="1" applyAlignment="1" applyProtection="1">
      <alignment wrapText="1"/>
    </xf>
    <xf numFmtId="0" fontId="15"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5" fillId="6" borderId="0" xfId="0" applyFont="1" applyFill="1" applyBorder="1" applyAlignment="1" applyProtection="1">
      <alignment horizontal="left" vertical="center" wrapText="1" indent="3"/>
    </xf>
    <xf numFmtId="0" fontId="5" fillId="0" borderId="0" xfId="0" applyFont="1" applyAlignment="1" applyProtection="1">
      <alignment horizontal="left" indent="3"/>
    </xf>
    <xf numFmtId="39" fontId="4" fillId="9" borderId="1" xfId="1" applyNumberFormat="1" applyFont="1" applyFill="1" applyBorder="1" applyAlignment="1" applyProtection="1">
      <alignment horizontal="center" vertical="center" wrapText="1"/>
    </xf>
    <xf numFmtId="39" fontId="4" fillId="9" borderId="1"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0" fillId="0" borderId="13" xfId="0" applyBorder="1" applyAlignment="1">
      <alignment horizontal="left" vertical="center" wrapText="1"/>
    </xf>
    <xf numFmtId="0" fontId="0" fillId="0" borderId="9" xfId="0" applyBorder="1" applyAlignment="1">
      <alignment horizontal="left" vertical="center" wrapText="1"/>
    </xf>
    <xf numFmtId="0" fontId="4" fillId="0" borderId="3" xfId="0" applyNumberFormat="1" applyFont="1" applyBorder="1" applyAlignment="1" applyProtection="1">
      <alignment horizontal="left" vertical="center" wrapText="1"/>
    </xf>
    <xf numFmtId="0" fontId="49" fillId="15" borderId="0" xfId="0" applyFont="1" applyFill="1" applyBorder="1" applyAlignment="1">
      <alignment vertical="center" wrapText="1"/>
    </xf>
    <xf numFmtId="0" fontId="8" fillId="3" borderId="3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wrapText="1"/>
    </xf>
    <xf numFmtId="0" fontId="0" fillId="0" borderId="33" xfId="0" applyBorder="1" applyAlignment="1">
      <alignment horizontal="center" wrapText="1"/>
    </xf>
    <xf numFmtId="0" fontId="8" fillId="0" borderId="20" xfId="0" applyFont="1" applyBorder="1" applyAlignment="1" applyProtection="1">
      <alignment horizontal="center" wrapText="1"/>
    </xf>
    <xf numFmtId="0" fontId="8" fillId="0" borderId="26" xfId="0" applyFont="1" applyBorder="1" applyAlignment="1" applyProtection="1">
      <alignment horizontal="center" wrapText="1"/>
    </xf>
    <xf numFmtId="0" fontId="0" fillId="0" borderId="23" xfId="0" applyBorder="1" applyAlignment="1">
      <alignment wrapText="1"/>
    </xf>
    <xf numFmtId="0" fontId="5" fillId="0" borderId="0" xfId="0" applyFont="1" applyFill="1" applyBorder="1" applyAlignment="1" applyProtection="1">
      <alignment horizontal="left" vertical="center" wrapText="1" indent="3"/>
    </xf>
    <xf numFmtId="0" fontId="5" fillId="0" borderId="0" xfId="0" applyFont="1" applyFill="1" applyAlignment="1" applyProtection="1">
      <alignment horizontal="left" indent="3"/>
    </xf>
    <xf numFmtId="0" fontId="0" fillId="0" borderId="1" xfId="0" applyBorder="1" applyAlignment="1" applyProtection="1">
      <alignment wrapText="1"/>
    </xf>
    <xf numFmtId="0" fontId="8" fillId="0" borderId="44" xfId="0" applyFont="1" applyBorder="1" applyAlignment="1" applyProtection="1">
      <alignment horizontal="center" vertical="center" wrapText="1"/>
    </xf>
    <xf numFmtId="0" fontId="0" fillId="0" borderId="45" xfId="0" applyBorder="1" applyAlignment="1" applyProtection="1"/>
    <xf numFmtId="0" fontId="15" fillId="0" borderId="36" xfId="0" applyNumberFormat="1" applyFont="1" applyBorder="1" applyAlignment="1" applyProtection="1">
      <alignment horizontal="left" vertical="center" wrapText="1"/>
    </xf>
    <xf numFmtId="0" fontId="4" fillId="0" borderId="36" xfId="0" applyFont="1" applyBorder="1" applyAlignment="1" applyProtection="1"/>
    <xf numFmtId="0" fontId="8" fillId="3" borderId="20"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11" fillId="3" borderId="20" xfId="0" applyFont="1" applyFill="1" applyBorder="1" applyAlignment="1" applyProtection="1">
      <alignment horizontal="center" vertical="center" wrapText="1"/>
    </xf>
    <xf numFmtId="0" fontId="4" fillId="0" borderId="36" xfId="0" applyFont="1" applyBorder="1" applyAlignment="1" applyProtection="1">
      <alignment horizontal="left" vertical="center" wrapText="1"/>
    </xf>
    <xf numFmtId="0" fontId="4" fillId="0" borderId="36" xfId="0" applyFont="1"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35" fillId="2" borderId="18" xfId="0" applyFont="1" applyFill="1" applyBorder="1" applyAlignment="1">
      <alignment horizontal="center" wrapText="1"/>
    </xf>
    <xf numFmtId="0" fontId="35" fillId="2" borderId="19" xfId="0" applyFont="1" applyFill="1" applyBorder="1" applyAlignment="1">
      <alignment horizontal="center" wrapText="1"/>
    </xf>
    <xf numFmtId="0" fontId="35" fillId="2" borderId="2" xfId="0" applyFont="1" applyFill="1" applyBorder="1" applyAlignment="1">
      <alignment horizontal="center" wrapText="1"/>
    </xf>
    <xf numFmtId="0" fontId="35" fillId="2" borderId="8" xfId="0" applyFont="1" applyFill="1" applyBorder="1" applyAlignment="1">
      <alignment horizontal="center" wrapText="1"/>
    </xf>
    <xf numFmtId="0" fontId="8" fillId="0" borderId="0" xfId="0" applyFont="1" applyAlignment="1" applyProtection="1">
      <protection locked="0"/>
    </xf>
    <xf numFmtId="0" fontId="0" fillId="0" borderId="0" xfId="0" applyAlignment="1" applyProtection="1">
      <protection locked="0"/>
    </xf>
    <xf numFmtId="0" fontId="0" fillId="0" borderId="25" xfId="0" applyBorder="1" applyAlignment="1"/>
    <xf numFmtId="0" fontId="4" fillId="10" borderId="22" xfId="0" applyFont="1" applyFill="1" applyBorder="1" applyAlignment="1" applyProtection="1">
      <protection locked="0"/>
    </xf>
    <xf numFmtId="0" fontId="4" fillId="10" borderId="0" xfId="0" applyFont="1" applyFill="1" applyBorder="1" applyAlignment="1" applyProtection="1">
      <protection locked="0"/>
    </xf>
    <xf numFmtId="0" fontId="0" fillId="0" borderId="0" xfId="0" applyAlignment="1"/>
    <xf numFmtId="0" fontId="8" fillId="0" borderId="0" xfId="0" applyFont="1" applyAlignment="1" applyProtection="1">
      <alignment wrapText="1"/>
      <protection locked="0"/>
    </xf>
    <xf numFmtId="0" fontId="0" fillId="0" borderId="0" xfId="0" applyAlignment="1">
      <alignment wrapText="1"/>
    </xf>
    <xf numFmtId="0" fontId="0" fillId="0" borderId="25" xfId="0" applyBorder="1" applyAlignment="1">
      <alignment wrapText="1"/>
    </xf>
    <xf numFmtId="0" fontId="0" fillId="0" borderId="19" xfId="0" applyBorder="1" applyAlignment="1">
      <alignment horizontal="center" wrapText="1"/>
    </xf>
  </cellXfs>
  <cellStyles count="36">
    <cellStyle name="Actual Date" xfId="17" xr:uid="{00000000-0005-0000-0000-000000000000}"/>
    <cellStyle name="Comma" xfId="1" builtinId="3"/>
    <cellStyle name="Comma 2" xfId="7" xr:uid="{00000000-0005-0000-0000-000002000000}"/>
    <cellStyle name="Comma 2 2" xfId="2" xr:uid="{00000000-0005-0000-0000-000003000000}"/>
    <cellStyle name="Comma 2 2 2" xfId="35" xr:uid="{00000000-0005-0000-0000-000004000000}"/>
    <cellStyle name="Comma 2 3" xfId="18" xr:uid="{00000000-0005-0000-0000-000005000000}"/>
    <cellStyle name="Currency 2" xfId="16" xr:uid="{00000000-0005-0000-0000-000006000000}"/>
    <cellStyle name="Date" xfId="19" xr:uid="{00000000-0005-0000-0000-000007000000}"/>
    <cellStyle name="Date Long" xfId="12" xr:uid="{00000000-0005-0000-0000-000008000000}"/>
    <cellStyle name="Date Short" xfId="13" xr:uid="{00000000-0005-0000-0000-000009000000}"/>
    <cellStyle name="Fixed" xfId="20" xr:uid="{00000000-0005-0000-0000-00000A000000}"/>
    <cellStyle name="Grey" xfId="21" xr:uid="{00000000-0005-0000-0000-00000B000000}"/>
    <cellStyle name="HEADER" xfId="22" xr:uid="{00000000-0005-0000-0000-00000C000000}"/>
    <cellStyle name="Heading1" xfId="23" xr:uid="{00000000-0005-0000-0000-00000D000000}"/>
    <cellStyle name="Heading2" xfId="24" xr:uid="{00000000-0005-0000-0000-00000E000000}"/>
    <cellStyle name="HIGHLIGHT" xfId="25" xr:uid="{00000000-0005-0000-0000-00000F000000}"/>
    <cellStyle name="Hyperlink" xfId="3" builtinId="8"/>
    <cellStyle name="Input [yellow]" xfId="26" xr:uid="{00000000-0005-0000-0000-000011000000}"/>
    <cellStyle name="no dec" xfId="27" xr:uid="{00000000-0005-0000-0000-000012000000}"/>
    <cellStyle name="Normal" xfId="0" builtinId="0"/>
    <cellStyle name="Normal - Style1" xfId="28" xr:uid="{00000000-0005-0000-0000-000014000000}"/>
    <cellStyle name="Normal 2" xfId="8" xr:uid="{00000000-0005-0000-0000-000015000000}"/>
    <cellStyle name="Normal 2 2" xfId="15" xr:uid="{00000000-0005-0000-0000-000016000000}"/>
    <cellStyle name="Normal 3" xfId="9" xr:uid="{00000000-0005-0000-0000-000017000000}"/>
    <cellStyle name="Normal 3 2" xfId="11" xr:uid="{00000000-0005-0000-0000-000018000000}"/>
    <cellStyle name="Normal 4" xfId="6" xr:uid="{00000000-0005-0000-0000-000019000000}"/>
    <cellStyle name="Normal 6" xfId="10" xr:uid="{00000000-0005-0000-0000-00001A000000}"/>
    <cellStyle name="Normal 9" xfId="4" xr:uid="{00000000-0005-0000-0000-00001B000000}"/>
    <cellStyle name="Percent" xfId="5" builtinId="5"/>
    <cellStyle name="Percent (0)" xfId="14" xr:uid="{00000000-0005-0000-0000-00001D000000}"/>
    <cellStyle name="Percent [2]" xfId="29" xr:uid="{00000000-0005-0000-0000-00001E000000}"/>
    <cellStyle name="Percent 2" xfId="33" xr:uid="{00000000-0005-0000-0000-00001F000000}"/>
    <cellStyle name="Percent 3" xfId="34" xr:uid="{00000000-0005-0000-0000-000020000000}"/>
    <cellStyle name="Unprot" xfId="30" xr:uid="{00000000-0005-0000-0000-000021000000}"/>
    <cellStyle name="Unprot$" xfId="31" xr:uid="{00000000-0005-0000-0000-000022000000}"/>
    <cellStyle name="Unprotect" xfId="32" xr:uid="{00000000-0005-0000-0000-000023000000}"/>
  </cellStyles>
  <dxfs count="5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ont>
        <color auto="1"/>
      </font>
      <fill>
        <patternFill>
          <bgColor theme="5" tint="0.79998168889431442"/>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ndense val="0"/>
        <extend val="0"/>
        <color indexed="1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FFFF99"/>
      <color rgb="FFCCFFCC"/>
      <color rgb="FF99FFCC"/>
      <color rgb="FF0000FF"/>
      <color rgb="FFCCFFFF"/>
      <color rgb="FFFFFFCC"/>
      <color rgb="FFFFFF66"/>
      <color rgb="FF99FF99"/>
      <color rgb="FF66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145</xdr:row>
          <xdr:rowOff>133350</xdr:rowOff>
        </xdr:from>
        <xdr:to>
          <xdr:col>0</xdr:col>
          <xdr:colOff>6915150</xdr:colOff>
          <xdr:row>145</xdr:row>
          <xdr:rowOff>5029200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176"/>
  <sheetViews>
    <sheetView showGridLines="0" workbookViewId="0"/>
  </sheetViews>
  <sheetFormatPr defaultColWidth="8.86328125" defaultRowHeight="12.75"/>
  <cols>
    <col min="1" max="1" width="135.86328125" style="321" customWidth="1"/>
    <col min="2" max="2" width="44" style="204" customWidth="1"/>
    <col min="3" max="3" width="8.86328125" style="323"/>
    <col min="4" max="16384" width="8.86328125" style="204"/>
  </cols>
  <sheetData>
    <row r="1" spans="1:2" ht="18" customHeight="1">
      <c r="A1" s="137">
        <v>43900</v>
      </c>
    </row>
    <row r="2" spans="1:2" ht="15.4">
      <c r="A2" s="138"/>
    </row>
    <row r="3" spans="1:2" ht="19.899999999999999">
      <c r="A3" s="139" t="s">
        <v>330</v>
      </c>
    </row>
    <row r="4" spans="1:2" ht="15.4">
      <c r="A4" s="140"/>
    </row>
    <row r="5" spans="1:2" ht="15.4">
      <c r="A5" s="138" t="s">
        <v>224</v>
      </c>
    </row>
    <row r="6" spans="1:2" ht="15">
      <c r="A6" s="141"/>
      <c r="B6" s="142"/>
    </row>
    <row r="7" spans="1:2" ht="15">
      <c r="A7" s="141" t="s">
        <v>668</v>
      </c>
      <c r="B7" s="142"/>
    </row>
    <row r="8" spans="1:2" ht="15">
      <c r="A8" s="141" t="str">
        <f>A33</f>
        <v>B.   Instructions for the Certification Sheet</v>
      </c>
      <c r="B8" s="142"/>
    </row>
    <row r="9" spans="1:2" ht="15">
      <c r="A9" s="141" t="str">
        <f>A48</f>
        <v>C.   LSE Allocations and ID and Local Area Sheet</v>
      </c>
      <c r="B9" s="142"/>
    </row>
    <row r="10" spans="1:2" ht="15">
      <c r="A10" s="141" t="str">
        <f>A72</f>
        <v>D.   Summary Tabs - Year Ahead and Month Ahead</v>
      </c>
      <c r="B10" s="142"/>
    </row>
    <row r="11" spans="1:2" ht="15">
      <c r="A11" s="141" t="str">
        <f>A116</f>
        <v>E.   Instructions for the Resource Reporting Worksheets</v>
      </c>
      <c r="B11" s="142"/>
    </row>
    <row r="12" spans="1:2" ht="15.4">
      <c r="A12" s="138"/>
    </row>
    <row r="13" spans="1:2" ht="17.25">
      <c r="A13" s="143" t="s">
        <v>232</v>
      </c>
    </row>
    <row r="14" spans="1:2" ht="110.25" customHeight="1">
      <c r="A14" s="138" t="s">
        <v>2692</v>
      </c>
    </row>
    <row r="15" spans="1:2" ht="15.4">
      <c r="A15" s="138"/>
    </row>
    <row r="16" spans="1:2" ht="61.5">
      <c r="A16" s="138" t="s">
        <v>1035</v>
      </c>
    </row>
    <row r="17" spans="1:1" ht="15.4">
      <c r="A17" s="138"/>
    </row>
    <row r="18" spans="1:1" ht="15.4">
      <c r="A18" s="138" t="s">
        <v>774</v>
      </c>
    </row>
    <row r="20" spans="1:1" ht="30.75">
      <c r="A20" s="138" t="s">
        <v>2689</v>
      </c>
    </row>
    <row r="21" spans="1:1" ht="15.75" customHeight="1">
      <c r="A21" s="138"/>
    </row>
    <row r="22" spans="1:1" ht="80.25" customHeight="1">
      <c r="A22" s="138" t="s">
        <v>1053</v>
      </c>
    </row>
    <row r="23" spans="1:1" s="367" customFormat="1" ht="15.4">
      <c r="A23" s="138"/>
    </row>
    <row r="24" spans="1:1" s="367" customFormat="1" ht="123">
      <c r="A24" s="138" t="s">
        <v>2690</v>
      </c>
    </row>
    <row r="25" spans="1:1" ht="15.4">
      <c r="A25" s="138"/>
    </row>
    <row r="26" spans="1:1" ht="138.4">
      <c r="A26" s="138" t="s">
        <v>1036</v>
      </c>
    </row>
    <row r="27" spans="1:1" ht="15.4">
      <c r="A27" s="138"/>
    </row>
    <row r="28" spans="1:1" ht="78.75" customHeight="1">
      <c r="A28" s="138" t="s">
        <v>2691</v>
      </c>
    </row>
    <row r="29" spans="1:1" ht="15.4">
      <c r="A29" s="138"/>
    </row>
    <row r="30" spans="1:1" ht="30.75">
      <c r="A30" s="138" t="s">
        <v>775</v>
      </c>
    </row>
    <row r="31" spans="1:1" ht="14.25" customHeight="1">
      <c r="A31" s="138"/>
    </row>
    <row r="32" spans="1:1" ht="15.4">
      <c r="A32" s="144"/>
    </row>
    <row r="33" spans="1:1" ht="17.25">
      <c r="A33" s="143" t="s">
        <v>233</v>
      </c>
    </row>
    <row r="34" spans="1:1" ht="15">
      <c r="A34" s="141" t="s">
        <v>557</v>
      </c>
    </row>
    <row r="35" spans="1:1" ht="15">
      <c r="A35" s="141"/>
    </row>
    <row r="36" spans="1:1" ht="30.75">
      <c r="A36" s="141" t="s">
        <v>378</v>
      </c>
    </row>
    <row r="37" spans="1:1" ht="15.4">
      <c r="A37" s="141" t="s">
        <v>2679</v>
      </c>
    </row>
    <row r="38" spans="1:1" ht="15.4">
      <c r="A38" s="141" t="s">
        <v>379</v>
      </c>
    </row>
    <row r="39" spans="1:1" s="470" customFormat="1" ht="15.4">
      <c r="A39" s="141" t="s">
        <v>2680</v>
      </c>
    </row>
    <row r="40" spans="1:1" ht="15.4">
      <c r="A40" s="141" t="s">
        <v>323</v>
      </c>
    </row>
    <row r="41" spans="1:1" ht="30.75">
      <c r="A41" s="141" t="s">
        <v>2678</v>
      </c>
    </row>
    <row r="42" spans="1:1" ht="15.4">
      <c r="A42" s="141" t="s">
        <v>2681</v>
      </c>
    </row>
    <row r="43" spans="1:1" ht="30.75">
      <c r="A43" s="141" t="s">
        <v>2682</v>
      </c>
    </row>
    <row r="44" spans="1:1" ht="14.25" customHeight="1">
      <c r="A44" s="141" t="s">
        <v>24</v>
      </c>
    </row>
    <row r="45" spans="1:1" ht="32.25" customHeight="1">
      <c r="A45" s="141" t="s">
        <v>73</v>
      </c>
    </row>
    <row r="46" spans="1:1" ht="30.75" customHeight="1">
      <c r="A46" s="141" t="s">
        <v>667</v>
      </c>
    </row>
    <row r="47" spans="1:1" ht="15">
      <c r="A47" s="141"/>
    </row>
    <row r="48" spans="1:1" ht="17.25">
      <c r="A48" s="143" t="s">
        <v>352</v>
      </c>
    </row>
    <row r="49" spans="1:1" ht="17.25">
      <c r="A49" s="143"/>
    </row>
    <row r="50" spans="1:1" ht="15">
      <c r="A50" s="145" t="s">
        <v>538</v>
      </c>
    </row>
    <row r="51" spans="1:1" ht="15.4">
      <c r="A51" s="146"/>
    </row>
    <row r="52" spans="1:1" ht="97.5" customHeight="1">
      <c r="A52" s="138" t="s">
        <v>2701</v>
      </c>
    </row>
    <row r="53" spans="1:1" ht="15.4">
      <c r="A53" s="138"/>
    </row>
    <row r="54" spans="1:1" s="367" customFormat="1" ht="165" customHeight="1">
      <c r="A54" s="138" t="s">
        <v>2700</v>
      </c>
    </row>
    <row r="55" spans="1:1" s="367" customFormat="1" ht="15.4">
      <c r="A55" s="138"/>
    </row>
    <row r="56" spans="1:1" ht="15.4">
      <c r="A56" s="138" t="s">
        <v>1037</v>
      </c>
    </row>
    <row r="57" spans="1:1" ht="16.5" customHeight="1">
      <c r="A57" s="138"/>
    </row>
    <row r="58" spans="1:1" ht="95.25" customHeight="1">
      <c r="A58" s="144" t="s">
        <v>1038</v>
      </c>
    </row>
    <row r="59" spans="1:1" ht="15.4">
      <c r="A59" s="144"/>
    </row>
    <row r="60" spans="1:1" ht="76.900000000000006">
      <c r="A60" s="138" t="s">
        <v>2702</v>
      </c>
    </row>
    <row r="61" spans="1:1" ht="15.4">
      <c r="A61" s="138"/>
    </row>
    <row r="62" spans="1:1" ht="51" customHeight="1">
      <c r="A62" s="138" t="s">
        <v>1039</v>
      </c>
    </row>
    <row r="63" spans="1:1" ht="19.5" customHeight="1">
      <c r="A63" s="138"/>
    </row>
    <row r="64" spans="1:1" ht="15">
      <c r="A64" s="145" t="s">
        <v>539</v>
      </c>
    </row>
    <row r="65" spans="1:1" ht="12.75" customHeight="1">
      <c r="A65" s="147"/>
    </row>
    <row r="66" spans="1:1" ht="153.75">
      <c r="A66" s="138" t="s">
        <v>2683</v>
      </c>
    </row>
    <row r="67" spans="1:1" ht="15.4">
      <c r="A67" s="138"/>
    </row>
    <row r="68" spans="1:1" ht="83.25" customHeight="1">
      <c r="A68" s="138" t="s">
        <v>78</v>
      </c>
    </row>
    <row r="69" spans="1:1" ht="15.4">
      <c r="A69" s="138"/>
    </row>
    <row r="70" spans="1:1" ht="33" customHeight="1">
      <c r="A70" s="138" t="s">
        <v>776</v>
      </c>
    </row>
    <row r="71" spans="1:1" ht="15.4">
      <c r="A71" s="138"/>
    </row>
    <row r="72" spans="1:1" ht="17.25">
      <c r="A72" s="143" t="s">
        <v>353</v>
      </c>
    </row>
    <row r="73" spans="1:1" ht="15.4">
      <c r="A73" s="138"/>
    </row>
    <row r="74" spans="1:1" ht="91.5">
      <c r="A74" s="138" t="s">
        <v>1040</v>
      </c>
    </row>
    <row r="75" spans="1:1" ht="15.4">
      <c r="A75" s="138"/>
    </row>
    <row r="76" spans="1:1" ht="15.75" thickBot="1">
      <c r="A76" s="138" t="s">
        <v>1041</v>
      </c>
    </row>
    <row r="77" spans="1:1" ht="17.649999999999999" thickBot="1">
      <c r="A77" s="150" t="s">
        <v>329</v>
      </c>
    </row>
    <row r="78" spans="1:1" ht="15">
      <c r="A78" s="151"/>
    </row>
    <row r="79" spans="1:1" ht="15.4">
      <c r="A79" s="152" t="s">
        <v>622</v>
      </c>
    </row>
    <row r="80" spans="1:1" ht="12.75" customHeight="1" thickBot="1">
      <c r="A80" s="154" t="s">
        <v>679</v>
      </c>
    </row>
    <row r="81" spans="1:2" ht="15.4">
      <c r="A81" s="155"/>
    </row>
    <row r="82" spans="1:2" ht="15.4">
      <c r="A82" s="152" t="s">
        <v>680</v>
      </c>
    </row>
    <row r="83" spans="1:2" ht="15.75" thickBot="1">
      <c r="A83" s="154" t="s">
        <v>658</v>
      </c>
    </row>
    <row r="84" spans="1:2" ht="15.4">
      <c r="A84" s="155"/>
    </row>
    <row r="85" spans="1:2" ht="15.4">
      <c r="A85" s="152" t="s">
        <v>659</v>
      </c>
    </row>
    <row r="86" spans="1:2" ht="15.75" thickBot="1">
      <c r="A86" s="154" t="s">
        <v>683</v>
      </c>
    </row>
    <row r="87" spans="1:2" ht="15.4">
      <c r="A87" s="138"/>
    </row>
    <row r="88" spans="1:2" ht="46.15">
      <c r="A88" s="138" t="s">
        <v>1042</v>
      </c>
    </row>
    <row r="89" spans="1:2" ht="15" customHeight="1">
      <c r="A89" s="138"/>
    </row>
    <row r="90" spans="1:2" ht="15" customHeight="1">
      <c r="A90" s="145" t="s">
        <v>234</v>
      </c>
      <c r="B90" s="153"/>
    </row>
    <row r="91" spans="1:2" ht="76.900000000000006">
      <c r="A91" s="148" t="s">
        <v>1329</v>
      </c>
      <c r="B91" s="478"/>
    </row>
    <row r="92" spans="1:2" ht="15" customHeight="1">
      <c r="A92" s="148"/>
      <c r="B92" s="478"/>
    </row>
    <row r="93" spans="1:2" ht="61.5">
      <c r="A93" s="138" t="s">
        <v>1332</v>
      </c>
      <c r="B93" s="478"/>
    </row>
    <row r="94" spans="1:2" s="367" customFormat="1" ht="15.4">
      <c r="A94" s="138"/>
      <c r="B94" s="478"/>
    </row>
    <row r="95" spans="1:2" ht="15" customHeight="1">
      <c r="A95" s="149" t="s">
        <v>235</v>
      </c>
      <c r="B95" s="478"/>
    </row>
    <row r="96" spans="1:2" ht="46.15">
      <c r="A96" s="138" t="s">
        <v>786</v>
      </c>
      <c r="B96" s="478"/>
    </row>
    <row r="97" spans="1:2" ht="15" customHeight="1">
      <c r="A97" s="156"/>
      <c r="B97" s="478"/>
    </row>
    <row r="98" spans="1:2" ht="15">
      <c r="A98" s="145" t="s">
        <v>69</v>
      </c>
      <c r="B98" s="478"/>
    </row>
    <row r="99" spans="1:2">
      <c r="B99" s="478"/>
    </row>
    <row r="100" spans="1:2" ht="61.5">
      <c r="A100" s="138" t="s">
        <v>1043</v>
      </c>
      <c r="B100" s="478"/>
    </row>
    <row r="101" spans="1:2" ht="15.4">
      <c r="A101" s="138"/>
      <c r="B101" s="478"/>
    </row>
    <row r="102" spans="1:2" ht="15">
      <c r="A102" s="145" t="s">
        <v>2693</v>
      </c>
      <c r="B102" s="478"/>
    </row>
    <row r="103" spans="1:2" ht="12.75" customHeight="1">
      <c r="B103" s="314"/>
    </row>
    <row r="104" spans="1:2" ht="122.65">
      <c r="A104" s="138" t="s">
        <v>2696</v>
      </c>
      <c r="B104" s="478"/>
    </row>
    <row r="105" spans="1:2" ht="15.4">
      <c r="A105" s="138"/>
      <c r="B105" s="478"/>
    </row>
    <row r="106" spans="1:2" ht="15">
      <c r="A106" s="145" t="s">
        <v>787</v>
      </c>
    </row>
    <row r="108" spans="1:2" ht="108.75" customHeight="1">
      <c r="A108" s="138" t="s">
        <v>1333</v>
      </c>
    </row>
    <row r="109" spans="1:2" ht="15.4">
      <c r="A109" s="138"/>
    </row>
    <row r="110" spans="1:2" s="323" customFormat="1" ht="15">
      <c r="A110" s="141" t="s">
        <v>16</v>
      </c>
    </row>
    <row r="111" spans="1:2" s="323" customFormat="1" ht="30.75">
      <c r="A111" s="138" t="s">
        <v>17</v>
      </c>
    </row>
    <row r="112" spans="1:2" s="323" customFormat="1" ht="15.4">
      <c r="A112" s="138"/>
    </row>
    <row r="113" spans="1:1" ht="15">
      <c r="A113" s="322" t="s">
        <v>15</v>
      </c>
    </row>
    <row r="114" spans="1:1" ht="76.900000000000006">
      <c r="A114" s="138" t="s">
        <v>1044</v>
      </c>
    </row>
    <row r="115" spans="1:1" ht="15">
      <c r="A115" s="141"/>
    </row>
    <row r="116" spans="1:1" ht="17.25">
      <c r="A116" s="143" t="s">
        <v>537</v>
      </c>
    </row>
    <row r="117" spans="1:1" ht="15.4">
      <c r="A117" s="138"/>
    </row>
    <row r="118" spans="1:1" ht="97.5" customHeight="1">
      <c r="A118" s="138" t="s">
        <v>1045</v>
      </c>
    </row>
    <row r="119" spans="1:1" ht="15">
      <c r="A119" s="141"/>
    </row>
    <row r="120" spans="1:1" ht="15">
      <c r="A120" s="141" t="s">
        <v>62</v>
      </c>
    </row>
    <row r="121" spans="1:1" ht="15">
      <c r="A121" s="141"/>
    </row>
    <row r="122" spans="1:1" ht="17.25">
      <c r="A122" s="157" t="s">
        <v>559</v>
      </c>
    </row>
    <row r="123" spans="1:1" ht="30.75">
      <c r="A123" s="158" t="s">
        <v>74</v>
      </c>
    </row>
    <row r="124" spans="1:1" ht="15">
      <c r="A124" s="158"/>
    </row>
    <row r="125" spans="1:1" ht="84" customHeight="1">
      <c r="A125" s="141" t="s">
        <v>681</v>
      </c>
    </row>
    <row r="126" spans="1:1" ht="12.75" customHeight="1">
      <c r="A126" s="141"/>
    </row>
    <row r="127" spans="1:1" ht="71.25" customHeight="1">
      <c r="A127" s="141" t="s">
        <v>2694</v>
      </c>
    </row>
    <row r="128" spans="1:1" ht="16.5" customHeight="1">
      <c r="A128" s="141"/>
    </row>
    <row r="129" spans="1:2" ht="126" customHeight="1">
      <c r="A129" s="141" t="s">
        <v>2684</v>
      </c>
    </row>
    <row r="130" spans="1:2" ht="17.25" customHeight="1">
      <c r="A130" s="141"/>
    </row>
    <row r="131" spans="1:2" ht="142.5" customHeight="1">
      <c r="A131" s="141" t="s">
        <v>2685</v>
      </c>
    </row>
    <row r="132" spans="1:2" ht="14.25" customHeight="1">
      <c r="A132" s="141"/>
    </row>
    <row r="133" spans="1:2" ht="54" customHeight="1">
      <c r="A133" s="141" t="s">
        <v>536</v>
      </c>
    </row>
    <row r="134" spans="1:2" ht="39.75" customHeight="1">
      <c r="A134" s="141" t="s">
        <v>447</v>
      </c>
    </row>
    <row r="135" spans="1:2" ht="30">
      <c r="A135" s="141" t="s">
        <v>2686</v>
      </c>
      <c r="B135" s="479"/>
    </row>
    <row r="136" spans="1:2" ht="15.4" thickBot="1">
      <c r="A136" s="141"/>
      <c r="B136" s="479"/>
    </row>
    <row r="137" spans="1:2" ht="15.4" thickBot="1">
      <c r="A137" s="159" t="s">
        <v>558</v>
      </c>
      <c r="B137" s="479"/>
    </row>
    <row r="138" spans="1:2" ht="15.75" thickBot="1">
      <c r="A138" s="203" t="s">
        <v>657</v>
      </c>
      <c r="B138" s="479"/>
    </row>
    <row r="139" spans="1:2" ht="15.75" thickBot="1">
      <c r="A139" s="160" t="s">
        <v>675</v>
      </c>
      <c r="B139" s="479"/>
    </row>
    <row r="140" spans="1:2" ht="16.5" customHeight="1" thickBot="1">
      <c r="A140" s="160" t="s">
        <v>489</v>
      </c>
      <c r="B140" s="479"/>
    </row>
    <row r="141" spans="1:2" ht="16.5" customHeight="1" thickBot="1">
      <c r="A141" s="160" t="s">
        <v>490</v>
      </c>
      <c r="B141" s="479"/>
    </row>
    <row r="142" spans="1:2" ht="16.5" customHeight="1" thickBot="1">
      <c r="A142" s="161" t="s">
        <v>491</v>
      </c>
      <c r="B142" s="479"/>
    </row>
    <row r="143" spans="1:2" s="323" customFormat="1" ht="16.5" customHeight="1">
      <c r="A143" s="327"/>
      <c r="B143" s="479"/>
    </row>
    <row r="144" spans="1:2" s="367" customFormat="1" ht="61.5">
      <c r="A144" s="368" t="s">
        <v>3111</v>
      </c>
      <c r="B144" s="479"/>
    </row>
    <row r="145" spans="1:2" s="367" customFormat="1" ht="15.4">
      <c r="A145" s="368"/>
      <c r="B145" s="479"/>
    </row>
    <row r="146" spans="1:2" s="367" customFormat="1" ht="409.5" customHeight="1">
      <c r="A146" s="368"/>
      <c r="B146" s="479"/>
    </row>
    <row r="147" spans="1:2" s="367" customFormat="1" ht="12" customHeight="1">
      <c r="A147" s="368"/>
      <c r="B147" s="479"/>
    </row>
    <row r="148" spans="1:2" s="367" customFormat="1" ht="16.5" customHeight="1">
      <c r="A148" s="327"/>
      <c r="B148" s="479"/>
    </row>
    <row r="149" spans="1:2" s="367" customFormat="1" ht="15">
      <c r="A149" s="145" t="s">
        <v>738</v>
      </c>
      <c r="B149" s="479"/>
    </row>
    <row r="150" spans="1:2" s="367" customFormat="1" ht="15">
      <c r="A150" s="145"/>
      <c r="B150" s="479"/>
    </row>
    <row r="151" spans="1:2" s="367" customFormat="1" ht="30">
      <c r="A151" s="141" t="s">
        <v>620</v>
      </c>
      <c r="B151" s="479"/>
    </row>
    <row r="152" spans="1:2" s="367" customFormat="1" ht="61.5">
      <c r="A152" s="141" t="s">
        <v>14</v>
      </c>
    </row>
    <row r="153" spans="1:2" ht="139.9" customHeight="1">
      <c r="A153" s="141" t="s">
        <v>2687</v>
      </c>
    </row>
    <row r="154" spans="1:2" s="367" customFormat="1" ht="61.5">
      <c r="A154" s="138" t="s">
        <v>2688</v>
      </c>
    </row>
    <row r="155" spans="1:2" s="367" customFormat="1" ht="33" customHeight="1">
      <c r="A155" s="141" t="s">
        <v>669</v>
      </c>
    </row>
    <row r="156" spans="1:2" s="367" customFormat="1" ht="15">
      <c r="A156" s="141"/>
    </row>
    <row r="157" spans="1:2" s="367" customFormat="1" ht="15">
      <c r="A157" s="145" t="s">
        <v>670</v>
      </c>
    </row>
    <row r="158" spans="1:2" s="367" customFormat="1" ht="15">
      <c r="A158" s="141" t="s">
        <v>400</v>
      </c>
    </row>
    <row r="159" spans="1:2" s="367" customFormat="1" ht="15">
      <c r="A159" s="145"/>
    </row>
    <row r="160" spans="1:2" s="367" customFormat="1" ht="30.75">
      <c r="A160" s="138" t="s">
        <v>10</v>
      </c>
    </row>
    <row r="161" spans="1:1" s="367" customFormat="1" ht="69.75" customHeight="1">
      <c r="A161" s="162" t="s">
        <v>422</v>
      </c>
    </row>
    <row r="162" spans="1:1" s="367" customFormat="1" ht="12.75" customHeight="1">
      <c r="A162" s="162"/>
    </row>
    <row r="163" spans="1:1" s="367" customFormat="1" ht="15" customHeight="1">
      <c r="A163" s="145" t="s">
        <v>671</v>
      </c>
    </row>
    <row r="164" spans="1:1" s="367" customFormat="1" ht="15" customHeight="1">
      <c r="A164" s="141" t="s">
        <v>673</v>
      </c>
    </row>
    <row r="165" spans="1:1" s="367" customFormat="1" ht="35.25" customHeight="1">
      <c r="A165" s="138" t="s">
        <v>672</v>
      </c>
    </row>
    <row r="166" spans="1:1" s="367" customFormat="1" ht="35.25" customHeight="1">
      <c r="A166" s="138" t="s">
        <v>3</v>
      </c>
    </row>
    <row r="167" spans="1:1" s="367" customFormat="1" ht="31.5" customHeight="1">
      <c r="A167" s="141" t="s">
        <v>674</v>
      </c>
    </row>
    <row r="168" spans="1:1" s="367" customFormat="1" ht="44.25" customHeight="1">
      <c r="A168" s="141" t="s">
        <v>4</v>
      </c>
    </row>
    <row r="169" spans="1:1" s="367" customFormat="1" ht="120">
      <c r="A169" s="141" t="s">
        <v>2687</v>
      </c>
    </row>
    <row r="170" spans="1:1" s="367" customFormat="1" ht="61.5">
      <c r="A170" s="138" t="s">
        <v>2688</v>
      </c>
    </row>
    <row r="171" spans="1:1" ht="46.15">
      <c r="A171" s="141" t="s">
        <v>2695</v>
      </c>
    </row>
    <row r="172" spans="1:1" ht="15" customHeight="1">
      <c r="A172" s="141" t="s">
        <v>464</v>
      </c>
    </row>
    <row r="173" spans="1:1" ht="15.4">
      <c r="A173" s="141" t="s">
        <v>487</v>
      </c>
    </row>
    <row r="174" spans="1:1" ht="15.4">
      <c r="A174" s="141" t="s">
        <v>488</v>
      </c>
    </row>
    <row r="175" spans="1:1" ht="15.4">
      <c r="A175" s="141" t="s">
        <v>485</v>
      </c>
    </row>
    <row r="176" spans="1:1" ht="15">
      <c r="A176" s="141"/>
    </row>
  </sheetData>
  <mergeCells count="4">
    <mergeCell ref="B91:B100"/>
    <mergeCell ref="B101:B102"/>
    <mergeCell ref="B104:B105"/>
    <mergeCell ref="B135:B151"/>
  </mergeCells>
  <phoneticPr fontId="51" type="noConversion"/>
  <pageMargins left="0.75" right="0.75" top="1" bottom="1" header="0.5" footer="0.5"/>
  <pageSetup orientation="portrait" r:id="rId1"/>
  <headerFooter alignWithMargins="0">
    <oddHeader>&amp;L{Filing Month} 2009
&amp;CRESOURCE ADEQUACY COMPLIANCE FILING&amp;R{Name of LSE}, Page &amp;P of &amp;N</oddHeader>
    <oddFooter>&amp;LFile:  &amp;F&amp;RTab:  &amp;A</oddFooter>
  </headerFooter>
  <rowBreaks count="1" manualBreakCount="1">
    <brk id="115" man="1"/>
  </rowBreaks>
  <drawing r:id="rId2"/>
  <legacyDrawing r:id="rId3"/>
  <oleObjects>
    <mc:AlternateContent xmlns:mc="http://schemas.openxmlformats.org/markup-compatibility/2006">
      <mc:Choice Requires="x14">
        <oleObject progId="Word.Document.12" shapeId="1030" r:id="rId4">
          <objectPr defaultSize="0" r:id="rId5">
            <anchor moveWithCells="1">
              <from>
                <xdr:col>0</xdr:col>
                <xdr:colOff>104775</xdr:colOff>
                <xdr:row>145</xdr:row>
                <xdr:rowOff>133350</xdr:rowOff>
              </from>
              <to>
                <xdr:col>0</xdr:col>
                <xdr:colOff>6915150</xdr:colOff>
                <xdr:row>145</xdr:row>
                <xdr:rowOff>5029200</xdr:rowOff>
              </to>
            </anchor>
          </objectPr>
        </oleObject>
      </mc:Choice>
      <mc:Fallback>
        <oleObject progId="Word.Document.12" shapeId="1030"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5"/>
    <pageSetUpPr fitToPage="1"/>
  </sheetPr>
  <dimension ref="A1:F50"/>
  <sheetViews>
    <sheetView showGridLines="0" tabSelected="1" workbookViewId="0">
      <selection activeCell="B1" sqref="B1"/>
    </sheetView>
  </sheetViews>
  <sheetFormatPr defaultColWidth="8.86328125" defaultRowHeight="12" customHeight="1"/>
  <cols>
    <col min="1" max="1" width="64.73046875" style="1" customWidth="1"/>
    <col min="2" max="2" width="64" style="1" customWidth="1"/>
    <col min="3" max="3" width="8.86328125" style="1"/>
    <col min="4" max="6" width="8.86328125" style="169"/>
    <col min="7" max="16384" width="8.86328125" style="1"/>
  </cols>
  <sheetData>
    <row r="1" spans="1:6" ht="17.25" customHeight="1">
      <c r="A1" s="6" t="s">
        <v>259</v>
      </c>
      <c r="B1" s="2"/>
      <c r="C1" s="3"/>
    </row>
    <row r="2" spans="1:6" ht="17.649999999999999">
      <c r="A2" s="2"/>
      <c r="B2" s="2"/>
      <c r="C2" s="3"/>
    </row>
    <row r="3" spans="1:6" ht="17.649999999999999">
      <c r="A3" s="9" t="s">
        <v>481</v>
      </c>
      <c r="B3" s="92">
        <v>44044</v>
      </c>
      <c r="C3" s="3"/>
    </row>
    <row r="4" spans="1:6" ht="17.649999999999999">
      <c r="A4" s="9" t="s">
        <v>745</v>
      </c>
      <c r="B4" s="238" t="str">
        <f>IF(AND(B3&gt;="5/1/2020"+0,B3&lt;="9/30/2020"+0),"Summer (May-Sept.)","Non-Summer (Jan.-Apr. and Oct.-Dec.)")</f>
        <v>Summer (May-Sept.)</v>
      </c>
      <c r="C4" s="3"/>
    </row>
    <row r="5" spans="1:6" ht="12" customHeight="1">
      <c r="A5" s="9" t="s">
        <v>403</v>
      </c>
      <c r="B5" s="13"/>
      <c r="E5" s="1"/>
    </row>
    <row r="6" spans="1:6" ht="12" customHeight="1">
      <c r="A6" s="9" t="s">
        <v>169</v>
      </c>
      <c r="B6" s="133"/>
    </row>
    <row r="7" spans="1:6" ht="12" customHeight="1">
      <c r="A7" s="9" t="s">
        <v>423</v>
      </c>
      <c r="B7" s="17"/>
    </row>
    <row r="8" spans="1:6" s="19" customFormat="1" ht="12" customHeight="1">
      <c r="A8" s="9" t="s">
        <v>500</v>
      </c>
      <c r="B8" s="17"/>
      <c r="D8" s="169"/>
      <c r="E8" s="169"/>
      <c r="F8" s="169"/>
    </row>
    <row r="9" spans="1:6" s="19" customFormat="1" ht="12" customHeight="1">
      <c r="A9" s="4"/>
      <c r="B9" s="7"/>
      <c r="D9" s="169"/>
      <c r="E9" s="169"/>
      <c r="F9" s="169"/>
    </row>
    <row r="10" spans="1:6" s="19" customFormat="1" ht="12" customHeight="1">
      <c r="A10" s="5" t="s">
        <v>402</v>
      </c>
      <c r="B10" s="7"/>
      <c r="D10" s="169"/>
      <c r="E10" s="169"/>
      <c r="F10" s="169"/>
    </row>
    <row r="11" spans="1:6" s="19" customFormat="1" ht="12" customHeight="1">
      <c r="A11" s="18" t="s">
        <v>502</v>
      </c>
      <c r="B11" s="7"/>
      <c r="D11" s="169"/>
      <c r="E11" s="169"/>
      <c r="F11" s="169"/>
    </row>
    <row r="12" spans="1:6" s="19" customFormat="1" ht="12" customHeight="1">
      <c r="A12" s="18" t="s">
        <v>51</v>
      </c>
      <c r="B12" s="7"/>
      <c r="D12" s="169"/>
      <c r="E12" s="169"/>
      <c r="F12" s="169"/>
    </row>
    <row r="13" spans="1:6" s="19" customFormat="1" ht="12" customHeight="1">
      <c r="A13" s="18" t="s">
        <v>84</v>
      </c>
      <c r="B13" s="7"/>
      <c r="D13" s="169"/>
      <c r="E13" s="169"/>
      <c r="F13" s="169"/>
    </row>
    <row r="14" spans="1:6" s="19" customFormat="1" ht="12" customHeight="1">
      <c r="A14" s="18" t="s">
        <v>50</v>
      </c>
      <c r="B14" s="7"/>
      <c r="D14" s="169"/>
      <c r="E14" s="169"/>
      <c r="F14" s="169"/>
    </row>
    <row r="15" spans="1:6" s="19" customFormat="1" ht="12" customHeight="1">
      <c r="A15" s="18"/>
      <c r="B15" s="7"/>
      <c r="D15" s="169"/>
      <c r="E15" s="169"/>
      <c r="F15" s="169"/>
    </row>
    <row r="16" spans="1:6" s="19" customFormat="1" ht="12" customHeight="1">
      <c r="A16" s="20" t="s">
        <v>404</v>
      </c>
      <c r="B16" s="7"/>
      <c r="D16" s="169"/>
      <c r="E16" s="169"/>
      <c r="F16" s="169"/>
    </row>
    <row r="17" spans="1:6" s="19" customFormat="1" ht="15.75" customHeight="1">
      <c r="A17" s="20" t="s">
        <v>83</v>
      </c>
      <c r="B17" s="7"/>
      <c r="D17" s="169"/>
      <c r="E17" s="169"/>
      <c r="F17" s="169"/>
    </row>
    <row r="18" spans="1:6" s="19" customFormat="1" ht="42.75" customHeight="1">
      <c r="A18" s="20" t="s">
        <v>446</v>
      </c>
      <c r="B18" s="7"/>
      <c r="D18" s="169"/>
      <c r="E18" s="169"/>
      <c r="F18" s="169"/>
    </row>
    <row r="19" spans="1:6" s="19" customFormat="1" ht="40.5" customHeight="1">
      <c r="A19" s="369" t="s">
        <v>1034</v>
      </c>
      <c r="B19" s="21"/>
      <c r="D19" s="169"/>
      <c r="E19" s="169"/>
      <c r="F19" s="169"/>
    </row>
    <row r="20" spans="1:6" s="19" customFormat="1" ht="12" customHeight="1">
      <c r="A20" s="18"/>
      <c r="B20" s="17"/>
      <c r="D20" s="169"/>
      <c r="E20" s="169"/>
      <c r="F20" s="169"/>
    </row>
    <row r="21" spans="1:6" s="19" customFormat="1" ht="12" customHeight="1">
      <c r="A21" s="9" t="s">
        <v>260</v>
      </c>
      <c r="B21" s="17"/>
      <c r="D21" s="169"/>
      <c r="E21" s="169"/>
      <c r="F21" s="169"/>
    </row>
    <row r="22" spans="1:6" s="19" customFormat="1" ht="12" customHeight="1">
      <c r="A22" s="9" t="s">
        <v>2677</v>
      </c>
      <c r="B22" s="17"/>
      <c r="D22" s="169"/>
      <c r="E22" s="169"/>
      <c r="F22" s="169"/>
    </row>
    <row r="23" spans="1:6" s="19" customFormat="1" ht="12" customHeight="1">
      <c r="A23" s="9" t="s">
        <v>492</v>
      </c>
      <c r="B23" s="134"/>
      <c r="D23" s="169"/>
      <c r="E23" s="169"/>
      <c r="F23" s="169"/>
    </row>
    <row r="24" spans="1:6" s="19" customFormat="1" ht="12" customHeight="1">
      <c r="A24" s="9" t="s">
        <v>493</v>
      </c>
      <c r="B24" s="17"/>
      <c r="D24" s="169"/>
      <c r="E24" s="169"/>
      <c r="F24" s="169"/>
    </row>
    <row r="25" spans="1:6" s="19" customFormat="1" ht="35.25" customHeight="1">
      <c r="A25" s="22" t="s">
        <v>262</v>
      </c>
      <c r="B25" s="8"/>
      <c r="D25" s="169"/>
      <c r="E25" s="169"/>
      <c r="F25" s="169"/>
    </row>
    <row r="26" spans="1:6" ht="12" customHeight="1">
      <c r="A26" s="4"/>
      <c r="B26" s="8"/>
    </row>
    <row r="27" spans="1:6" ht="12" customHeight="1">
      <c r="A27" s="4" t="s">
        <v>424</v>
      </c>
      <c r="B27" s="13"/>
    </row>
    <row r="28" spans="1:6" ht="12" customHeight="1">
      <c r="A28" s="9" t="s">
        <v>85</v>
      </c>
      <c r="B28" s="13"/>
    </row>
    <row r="29" spans="1:6" ht="12" customHeight="1">
      <c r="A29" s="9" t="s">
        <v>492</v>
      </c>
      <c r="B29" s="13"/>
    </row>
    <row r="30" spans="1:6" ht="12" customHeight="1">
      <c r="A30" s="9" t="s">
        <v>263</v>
      </c>
      <c r="B30" s="13"/>
    </row>
    <row r="31" spans="1:6" ht="12" customHeight="1">
      <c r="A31" s="9" t="s">
        <v>264</v>
      </c>
      <c r="B31" s="13"/>
    </row>
    <row r="32" spans="1:6" ht="12" customHeight="1">
      <c r="A32" s="9" t="s">
        <v>405</v>
      </c>
      <c r="B32" s="13"/>
    </row>
    <row r="33" spans="1:3" ht="12" customHeight="1">
      <c r="A33" s="9" t="s">
        <v>406</v>
      </c>
      <c r="B33" s="13"/>
    </row>
    <row r="34" spans="1:3" ht="12" customHeight="1">
      <c r="A34" s="9" t="s">
        <v>171</v>
      </c>
      <c r="B34" s="13"/>
    </row>
    <row r="35" spans="1:3" ht="12" customHeight="1">
      <c r="A35" s="9" t="s">
        <v>87</v>
      </c>
      <c r="B35" s="135"/>
    </row>
    <row r="36" spans="1:3" ht="12" customHeight="1">
      <c r="A36" s="109" t="s">
        <v>425</v>
      </c>
      <c r="B36" s="135"/>
    </row>
    <row r="37" spans="1:3" ht="12" customHeight="1">
      <c r="A37" s="110" t="s">
        <v>376</v>
      </c>
      <c r="B37" s="8"/>
      <c r="C37" s="111"/>
    </row>
    <row r="38" spans="1:3" ht="12" customHeight="1">
      <c r="A38" s="107"/>
      <c r="B38" s="8"/>
    </row>
    <row r="39" spans="1:3" ht="12" customHeight="1">
      <c r="A39" s="4" t="s">
        <v>170</v>
      </c>
      <c r="B39" s="13"/>
    </row>
    <row r="40" spans="1:3" ht="12" customHeight="1">
      <c r="A40" s="9" t="s">
        <v>85</v>
      </c>
      <c r="B40" s="13"/>
    </row>
    <row r="41" spans="1:3" ht="12" customHeight="1">
      <c r="A41" s="9" t="s">
        <v>492</v>
      </c>
      <c r="B41" s="13"/>
    </row>
    <row r="42" spans="1:3" ht="12" customHeight="1">
      <c r="A42" s="112" t="s">
        <v>87</v>
      </c>
      <c r="B42" s="135"/>
    </row>
    <row r="43" spans="1:3" ht="12" customHeight="1">
      <c r="A43" s="9" t="s">
        <v>86</v>
      </c>
      <c r="B43" s="8"/>
    </row>
    <row r="44" spans="1:3" ht="12" customHeight="1" thickBot="1">
      <c r="A44" s="9"/>
      <c r="B44" s="8"/>
    </row>
    <row r="45" spans="1:3" ht="12" customHeight="1" thickTop="1" thickBot="1">
      <c r="A45" s="4" t="s">
        <v>377</v>
      </c>
      <c r="B45" s="237"/>
    </row>
    <row r="46" spans="1:3" ht="18" customHeight="1" thickTop="1" thickBot="1">
      <c r="A46" s="230" t="s">
        <v>152</v>
      </c>
      <c r="B46" s="231"/>
    </row>
    <row r="47" spans="1:3" ht="15" customHeight="1" thickTop="1" thickBot="1">
      <c r="A47" s="231"/>
      <c r="B47" s="114" t="s">
        <v>407</v>
      </c>
    </row>
    <row r="48" spans="1:3" ht="80.25" customHeight="1" thickTop="1" thickBot="1">
      <c r="A48" s="113" t="s">
        <v>151</v>
      </c>
      <c r="B48"/>
    </row>
    <row r="49" spans="1:6" customFormat="1" ht="12" customHeight="1" thickTop="1">
      <c r="A49" s="1"/>
      <c r="D49" s="170"/>
      <c r="E49" s="170"/>
      <c r="F49" s="170"/>
    </row>
    <row r="50" spans="1:6" customFormat="1" ht="12" customHeight="1">
      <c r="A50" s="1"/>
      <c r="B50" s="1"/>
      <c r="D50" s="170"/>
      <c r="E50" s="170"/>
      <c r="F50" s="170"/>
    </row>
  </sheetData>
  <customSheetViews>
    <customSheetView guid="{2217AF83-9A9D-4254-ABC6-A5EBECD51169}" showGridLines="0" fitToPage="1" topLeftCell="A22">
      <selection activeCell="B3" sqref="B3"/>
      <pageMargins left="0.7" right="0.7" top="0.75" bottom="0.75" header="0.3" footer="0.3"/>
      <headerFooter alignWithMargins="0">
        <oddHeader>Page &amp;P&amp;R3PRMA_May_10</oddHeader>
        <oddFooter>&amp;LFile:  &amp;F&amp;RTab:  &amp;A</oddFooter>
      </headerFooter>
    </customSheetView>
  </customSheetViews>
  <phoneticPr fontId="6" type="noConversion"/>
  <dataValidations count="1">
    <dataValidation type="list" allowBlank="1" showInputMessage="1" showErrorMessage="1" sqref="B3" xr:uid="{00000000-0002-0000-0100-000000000000}">
      <formula1>Month</formula1>
    </dataValidation>
  </dataValidations>
  <pageMargins left="0.75" right="0.75" top="1" bottom="1" header="0.5" footer="0.5"/>
  <headerFooter alignWithMargins="0">
    <oddHeader>Page &amp;P&amp;R3PRMA_May_10</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22"/>
    <pageSetUpPr fitToPage="1"/>
  </sheetPr>
  <dimension ref="A1:R174"/>
  <sheetViews>
    <sheetView topLeftCell="A154" zoomScale="75" zoomScaleNormal="75" zoomScaleSheetLayoutView="55" zoomScalePageLayoutView="70" workbookViewId="0">
      <selection activeCell="C174" sqref="C174"/>
    </sheetView>
  </sheetViews>
  <sheetFormatPr defaultColWidth="8.86328125" defaultRowHeight="12.75" outlineLevelCol="1"/>
  <cols>
    <col min="1" max="1" width="6.265625" style="380" customWidth="1"/>
    <col min="2" max="2" width="31.1328125" style="380" customWidth="1"/>
    <col min="3" max="3" width="32.265625" style="380" customWidth="1"/>
    <col min="4" max="4" width="21.3984375" style="380" customWidth="1" outlineLevel="1"/>
    <col min="5" max="5" width="14.3984375" style="380" customWidth="1" outlineLevel="1"/>
    <col min="6" max="6" width="19.1328125" style="380" customWidth="1" outlineLevel="1"/>
    <col min="7" max="7" width="20.265625" style="380" customWidth="1" outlineLevel="1"/>
    <col min="8" max="8" width="17.59765625" style="380" customWidth="1" outlineLevel="1"/>
    <col min="9" max="9" width="17.265625" style="380" customWidth="1"/>
    <col min="10" max="10" width="19.73046875" style="380" customWidth="1"/>
    <col min="11" max="11" width="16" style="380" customWidth="1"/>
    <col min="12" max="12" width="13.1328125" style="380" customWidth="1"/>
    <col min="13" max="13" width="12.86328125" style="380" customWidth="1"/>
    <col min="14" max="14" width="16.265625" style="380" customWidth="1"/>
    <col min="15" max="15" width="15.3984375" style="380" customWidth="1"/>
    <col min="16" max="16" width="8.86328125" style="380"/>
    <col min="17" max="17" width="11" style="380" bestFit="1" customWidth="1"/>
    <col min="18" max="256" width="8.86328125" style="380"/>
    <col min="257" max="257" width="6.265625" style="380" customWidth="1"/>
    <col min="258" max="258" width="31.1328125" style="380" customWidth="1"/>
    <col min="259" max="259" width="32.265625" style="380" customWidth="1"/>
    <col min="260" max="260" width="16.86328125" style="380" customWidth="1"/>
    <col min="261" max="261" width="14.3984375" style="380" customWidth="1"/>
    <col min="262" max="262" width="19.1328125" style="380" customWidth="1"/>
    <col min="263" max="263" width="14.3984375" style="380" customWidth="1"/>
    <col min="264" max="264" width="22.86328125" style="380" customWidth="1"/>
    <col min="265" max="265" width="15.3984375" style="380" customWidth="1"/>
    <col min="266" max="266" width="13.73046875" style="380" customWidth="1"/>
    <col min="267" max="267" width="14.86328125" style="380" customWidth="1"/>
    <col min="268" max="268" width="13.1328125" style="380" customWidth="1"/>
    <col min="269" max="269" width="12.86328125" style="380" customWidth="1"/>
    <col min="270" max="270" width="16.265625" style="380" customWidth="1"/>
    <col min="271" max="271" width="15.3984375" style="380" customWidth="1"/>
    <col min="272" max="272" width="8.86328125" style="380"/>
    <col min="273" max="273" width="11" style="380" bestFit="1" customWidth="1"/>
    <col min="274" max="512" width="8.86328125" style="380"/>
    <col min="513" max="513" width="6.265625" style="380" customWidth="1"/>
    <col min="514" max="514" width="31.1328125" style="380" customWidth="1"/>
    <col min="515" max="515" width="32.265625" style="380" customWidth="1"/>
    <col min="516" max="516" width="16.86328125" style="380" customWidth="1"/>
    <col min="517" max="517" width="14.3984375" style="380" customWidth="1"/>
    <col min="518" max="518" width="19.1328125" style="380" customWidth="1"/>
    <col min="519" max="519" width="14.3984375" style="380" customWidth="1"/>
    <col min="520" max="520" width="22.86328125" style="380" customWidth="1"/>
    <col min="521" max="521" width="15.3984375" style="380" customWidth="1"/>
    <col min="522" max="522" width="13.73046875" style="380" customWidth="1"/>
    <col min="523" max="523" width="14.86328125" style="380" customWidth="1"/>
    <col min="524" max="524" width="13.1328125" style="380" customWidth="1"/>
    <col min="525" max="525" width="12.86328125" style="380" customWidth="1"/>
    <col min="526" max="526" width="16.265625" style="380" customWidth="1"/>
    <col min="527" max="527" width="15.3984375" style="380" customWidth="1"/>
    <col min="528" max="528" width="8.86328125" style="380"/>
    <col min="529" max="529" width="11" style="380" bestFit="1" customWidth="1"/>
    <col min="530" max="768" width="8.86328125" style="380"/>
    <col min="769" max="769" width="6.265625" style="380" customWidth="1"/>
    <col min="770" max="770" width="31.1328125" style="380" customWidth="1"/>
    <col min="771" max="771" width="32.265625" style="380" customWidth="1"/>
    <col min="772" max="772" width="16.86328125" style="380" customWidth="1"/>
    <col min="773" max="773" width="14.3984375" style="380" customWidth="1"/>
    <col min="774" max="774" width="19.1328125" style="380" customWidth="1"/>
    <col min="775" max="775" width="14.3984375" style="380" customWidth="1"/>
    <col min="776" max="776" width="22.86328125" style="380" customWidth="1"/>
    <col min="777" max="777" width="15.3984375" style="380" customWidth="1"/>
    <col min="778" max="778" width="13.73046875" style="380" customWidth="1"/>
    <col min="779" max="779" width="14.86328125" style="380" customWidth="1"/>
    <col min="780" max="780" width="13.1328125" style="380" customWidth="1"/>
    <col min="781" max="781" width="12.86328125" style="380" customWidth="1"/>
    <col min="782" max="782" width="16.265625" style="380" customWidth="1"/>
    <col min="783" max="783" width="15.3984375" style="380" customWidth="1"/>
    <col min="784" max="784" width="8.86328125" style="380"/>
    <col min="785" max="785" width="11" style="380" bestFit="1" customWidth="1"/>
    <col min="786" max="1024" width="8.86328125" style="380"/>
    <col min="1025" max="1025" width="6.265625" style="380" customWidth="1"/>
    <col min="1026" max="1026" width="31.1328125" style="380" customWidth="1"/>
    <col min="1027" max="1027" width="32.265625" style="380" customWidth="1"/>
    <col min="1028" max="1028" width="16.86328125" style="380" customWidth="1"/>
    <col min="1029" max="1029" width="14.3984375" style="380" customWidth="1"/>
    <col min="1030" max="1030" width="19.1328125" style="380" customWidth="1"/>
    <col min="1031" max="1031" width="14.3984375" style="380" customWidth="1"/>
    <col min="1032" max="1032" width="22.86328125" style="380" customWidth="1"/>
    <col min="1033" max="1033" width="15.3984375" style="380" customWidth="1"/>
    <col min="1034" max="1034" width="13.73046875" style="380" customWidth="1"/>
    <col min="1035" max="1035" width="14.86328125" style="380" customWidth="1"/>
    <col min="1036" max="1036" width="13.1328125" style="380" customWidth="1"/>
    <col min="1037" max="1037" width="12.86328125" style="380" customWidth="1"/>
    <col min="1038" max="1038" width="16.265625" style="380" customWidth="1"/>
    <col min="1039" max="1039" width="15.3984375" style="380" customWidth="1"/>
    <col min="1040" max="1040" width="8.86328125" style="380"/>
    <col min="1041" max="1041" width="11" style="380" bestFit="1" customWidth="1"/>
    <col min="1042" max="1280" width="8.86328125" style="380"/>
    <col min="1281" max="1281" width="6.265625" style="380" customWidth="1"/>
    <col min="1282" max="1282" width="31.1328125" style="380" customWidth="1"/>
    <col min="1283" max="1283" width="32.265625" style="380" customWidth="1"/>
    <col min="1284" max="1284" width="16.86328125" style="380" customWidth="1"/>
    <col min="1285" max="1285" width="14.3984375" style="380" customWidth="1"/>
    <col min="1286" max="1286" width="19.1328125" style="380" customWidth="1"/>
    <col min="1287" max="1287" width="14.3984375" style="380" customWidth="1"/>
    <col min="1288" max="1288" width="22.86328125" style="380" customWidth="1"/>
    <col min="1289" max="1289" width="15.3984375" style="380" customWidth="1"/>
    <col min="1290" max="1290" width="13.73046875" style="380" customWidth="1"/>
    <col min="1291" max="1291" width="14.86328125" style="380" customWidth="1"/>
    <col min="1292" max="1292" width="13.1328125" style="380" customWidth="1"/>
    <col min="1293" max="1293" width="12.86328125" style="380" customWidth="1"/>
    <col min="1294" max="1294" width="16.265625" style="380" customWidth="1"/>
    <col min="1295" max="1295" width="15.3984375" style="380" customWidth="1"/>
    <col min="1296" max="1296" width="8.86328125" style="380"/>
    <col min="1297" max="1297" width="11" style="380" bestFit="1" customWidth="1"/>
    <col min="1298" max="1536" width="8.86328125" style="380"/>
    <col min="1537" max="1537" width="6.265625" style="380" customWidth="1"/>
    <col min="1538" max="1538" width="31.1328125" style="380" customWidth="1"/>
    <col min="1539" max="1539" width="32.265625" style="380" customWidth="1"/>
    <col min="1540" max="1540" width="16.86328125" style="380" customWidth="1"/>
    <col min="1541" max="1541" width="14.3984375" style="380" customWidth="1"/>
    <col min="1542" max="1542" width="19.1328125" style="380" customWidth="1"/>
    <col min="1543" max="1543" width="14.3984375" style="380" customWidth="1"/>
    <col min="1544" max="1544" width="22.86328125" style="380" customWidth="1"/>
    <col min="1545" max="1545" width="15.3984375" style="380" customWidth="1"/>
    <col min="1546" max="1546" width="13.73046875" style="380" customWidth="1"/>
    <col min="1547" max="1547" width="14.86328125" style="380" customWidth="1"/>
    <col min="1548" max="1548" width="13.1328125" style="380" customWidth="1"/>
    <col min="1549" max="1549" width="12.86328125" style="380" customWidth="1"/>
    <col min="1550" max="1550" width="16.265625" style="380" customWidth="1"/>
    <col min="1551" max="1551" width="15.3984375" style="380" customWidth="1"/>
    <col min="1552" max="1552" width="8.86328125" style="380"/>
    <col min="1553" max="1553" width="11" style="380" bestFit="1" customWidth="1"/>
    <col min="1554" max="1792" width="8.86328125" style="380"/>
    <col min="1793" max="1793" width="6.265625" style="380" customWidth="1"/>
    <col min="1794" max="1794" width="31.1328125" style="380" customWidth="1"/>
    <col min="1795" max="1795" width="32.265625" style="380" customWidth="1"/>
    <col min="1796" max="1796" width="16.86328125" style="380" customWidth="1"/>
    <col min="1797" max="1797" width="14.3984375" style="380" customWidth="1"/>
    <col min="1798" max="1798" width="19.1328125" style="380" customWidth="1"/>
    <col min="1799" max="1799" width="14.3984375" style="380" customWidth="1"/>
    <col min="1800" max="1800" width="22.86328125" style="380" customWidth="1"/>
    <col min="1801" max="1801" width="15.3984375" style="380" customWidth="1"/>
    <col min="1802" max="1802" width="13.73046875" style="380" customWidth="1"/>
    <col min="1803" max="1803" width="14.86328125" style="380" customWidth="1"/>
    <col min="1804" max="1804" width="13.1328125" style="380" customWidth="1"/>
    <col min="1805" max="1805" width="12.86328125" style="380" customWidth="1"/>
    <col min="1806" max="1806" width="16.265625" style="380" customWidth="1"/>
    <col min="1807" max="1807" width="15.3984375" style="380" customWidth="1"/>
    <col min="1808" max="1808" width="8.86328125" style="380"/>
    <col min="1809" max="1809" width="11" style="380" bestFit="1" customWidth="1"/>
    <col min="1810" max="2048" width="8.86328125" style="380"/>
    <col min="2049" max="2049" width="6.265625" style="380" customWidth="1"/>
    <col min="2050" max="2050" width="31.1328125" style="380" customWidth="1"/>
    <col min="2051" max="2051" width="32.265625" style="380" customWidth="1"/>
    <col min="2052" max="2052" width="16.86328125" style="380" customWidth="1"/>
    <col min="2053" max="2053" width="14.3984375" style="380" customWidth="1"/>
    <col min="2054" max="2054" width="19.1328125" style="380" customWidth="1"/>
    <col min="2055" max="2055" width="14.3984375" style="380" customWidth="1"/>
    <col min="2056" max="2056" width="22.86328125" style="380" customWidth="1"/>
    <col min="2057" max="2057" width="15.3984375" style="380" customWidth="1"/>
    <col min="2058" max="2058" width="13.73046875" style="380" customWidth="1"/>
    <col min="2059" max="2059" width="14.86328125" style="380" customWidth="1"/>
    <col min="2060" max="2060" width="13.1328125" style="380" customWidth="1"/>
    <col min="2061" max="2061" width="12.86328125" style="380" customWidth="1"/>
    <col min="2062" max="2062" width="16.265625" style="380" customWidth="1"/>
    <col min="2063" max="2063" width="15.3984375" style="380" customWidth="1"/>
    <col min="2064" max="2064" width="8.86328125" style="380"/>
    <col min="2065" max="2065" width="11" style="380" bestFit="1" customWidth="1"/>
    <col min="2066" max="2304" width="8.86328125" style="380"/>
    <col min="2305" max="2305" width="6.265625" style="380" customWidth="1"/>
    <col min="2306" max="2306" width="31.1328125" style="380" customWidth="1"/>
    <col min="2307" max="2307" width="32.265625" style="380" customWidth="1"/>
    <col min="2308" max="2308" width="16.86328125" style="380" customWidth="1"/>
    <col min="2309" max="2309" width="14.3984375" style="380" customWidth="1"/>
    <col min="2310" max="2310" width="19.1328125" style="380" customWidth="1"/>
    <col min="2311" max="2311" width="14.3984375" style="380" customWidth="1"/>
    <col min="2312" max="2312" width="22.86328125" style="380" customWidth="1"/>
    <col min="2313" max="2313" width="15.3984375" style="380" customWidth="1"/>
    <col min="2314" max="2314" width="13.73046875" style="380" customWidth="1"/>
    <col min="2315" max="2315" width="14.86328125" style="380" customWidth="1"/>
    <col min="2316" max="2316" width="13.1328125" style="380" customWidth="1"/>
    <col min="2317" max="2317" width="12.86328125" style="380" customWidth="1"/>
    <col min="2318" max="2318" width="16.265625" style="380" customWidth="1"/>
    <col min="2319" max="2319" width="15.3984375" style="380" customWidth="1"/>
    <col min="2320" max="2320" width="8.86328125" style="380"/>
    <col min="2321" max="2321" width="11" style="380" bestFit="1" customWidth="1"/>
    <col min="2322" max="2560" width="8.86328125" style="380"/>
    <col min="2561" max="2561" width="6.265625" style="380" customWidth="1"/>
    <col min="2562" max="2562" width="31.1328125" style="380" customWidth="1"/>
    <col min="2563" max="2563" width="32.265625" style="380" customWidth="1"/>
    <col min="2564" max="2564" width="16.86328125" style="380" customWidth="1"/>
    <col min="2565" max="2565" width="14.3984375" style="380" customWidth="1"/>
    <col min="2566" max="2566" width="19.1328125" style="380" customWidth="1"/>
    <col min="2567" max="2567" width="14.3984375" style="380" customWidth="1"/>
    <col min="2568" max="2568" width="22.86328125" style="380" customWidth="1"/>
    <col min="2569" max="2569" width="15.3984375" style="380" customWidth="1"/>
    <col min="2570" max="2570" width="13.73046875" style="380" customWidth="1"/>
    <col min="2571" max="2571" width="14.86328125" style="380" customWidth="1"/>
    <col min="2572" max="2572" width="13.1328125" style="380" customWidth="1"/>
    <col min="2573" max="2573" width="12.86328125" style="380" customWidth="1"/>
    <col min="2574" max="2574" width="16.265625" style="380" customWidth="1"/>
    <col min="2575" max="2575" width="15.3984375" style="380" customWidth="1"/>
    <col min="2576" max="2576" width="8.86328125" style="380"/>
    <col min="2577" max="2577" width="11" style="380" bestFit="1" customWidth="1"/>
    <col min="2578" max="2816" width="8.86328125" style="380"/>
    <col min="2817" max="2817" width="6.265625" style="380" customWidth="1"/>
    <col min="2818" max="2818" width="31.1328125" style="380" customWidth="1"/>
    <col min="2819" max="2819" width="32.265625" style="380" customWidth="1"/>
    <col min="2820" max="2820" width="16.86328125" style="380" customWidth="1"/>
    <col min="2821" max="2821" width="14.3984375" style="380" customWidth="1"/>
    <col min="2822" max="2822" width="19.1328125" style="380" customWidth="1"/>
    <col min="2823" max="2823" width="14.3984375" style="380" customWidth="1"/>
    <col min="2824" max="2824" width="22.86328125" style="380" customWidth="1"/>
    <col min="2825" max="2825" width="15.3984375" style="380" customWidth="1"/>
    <col min="2826" max="2826" width="13.73046875" style="380" customWidth="1"/>
    <col min="2827" max="2827" width="14.86328125" style="380" customWidth="1"/>
    <col min="2828" max="2828" width="13.1328125" style="380" customWidth="1"/>
    <col min="2829" max="2829" width="12.86328125" style="380" customWidth="1"/>
    <col min="2830" max="2830" width="16.265625" style="380" customWidth="1"/>
    <col min="2831" max="2831" width="15.3984375" style="380" customWidth="1"/>
    <col min="2832" max="2832" width="8.86328125" style="380"/>
    <col min="2833" max="2833" width="11" style="380" bestFit="1" customWidth="1"/>
    <col min="2834" max="3072" width="8.86328125" style="380"/>
    <col min="3073" max="3073" width="6.265625" style="380" customWidth="1"/>
    <col min="3074" max="3074" width="31.1328125" style="380" customWidth="1"/>
    <col min="3075" max="3075" width="32.265625" style="380" customWidth="1"/>
    <col min="3076" max="3076" width="16.86328125" style="380" customWidth="1"/>
    <col min="3077" max="3077" width="14.3984375" style="380" customWidth="1"/>
    <col min="3078" max="3078" width="19.1328125" style="380" customWidth="1"/>
    <col min="3079" max="3079" width="14.3984375" style="380" customWidth="1"/>
    <col min="3080" max="3080" width="22.86328125" style="380" customWidth="1"/>
    <col min="3081" max="3081" width="15.3984375" style="380" customWidth="1"/>
    <col min="3082" max="3082" width="13.73046875" style="380" customWidth="1"/>
    <col min="3083" max="3083" width="14.86328125" style="380" customWidth="1"/>
    <col min="3084" max="3084" width="13.1328125" style="380" customWidth="1"/>
    <col min="3085" max="3085" width="12.86328125" style="380" customWidth="1"/>
    <col min="3086" max="3086" width="16.265625" style="380" customWidth="1"/>
    <col min="3087" max="3087" width="15.3984375" style="380" customWidth="1"/>
    <col min="3088" max="3088" width="8.86328125" style="380"/>
    <col min="3089" max="3089" width="11" style="380" bestFit="1" customWidth="1"/>
    <col min="3090" max="3328" width="8.86328125" style="380"/>
    <col min="3329" max="3329" width="6.265625" style="380" customWidth="1"/>
    <col min="3330" max="3330" width="31.1328125" style="380" customWidth="1"/>
    <col min="3331" max="3331" width="32.265625" style="380" customWidth="1"/>
    <col min="3332" max="3332" width="16.86328125" style="380" customWidth="1"/>
    <col min="3333" max="3333" width="14.3984375" style="380" customWidth="1"/>
    <col min="3334" max="3334" width="19.1328125" style="380" customWidth="1"/>
    <col min="3335" max="3335" width="14.3984375" style="380" customWidth="1"/>
    <col min="3336" max="3336" width="22.86328125" style="380" customWidth="1"/>
    <col min="3337" max="3337" width="15.3984375" style="380" customWidth="1"/>
    <col min="3338" max="3338" width="13.73046875" style="380" customWidth="1"/>
    <col min="3339" max="3339" width="14.86328125" style="380" customWidth="1"/>
    <col min="3340" max="3340" width="13.1328125" style="380" customWidth="1"/>
    <col min="3341" max="3341" width="12.86328125" style="380" customWidth="1"/>
    <col min="3342" max="3342" width="16.265625" style="380" customWidth="1"/>
    <col min="3343" max="3343" width="15.3984375" style="380" customWidth="1"/>
    <col min="3344" max="3344" width="8.86328125" style="380"/>
    <col min="3345" max="3345" width="11" style="380" bestFit="1" customWidth="1"/>
    <col min="3346" max="3584" width="8.86328125" style="380"/>
    <col min="3585" max="3585" width="6.265625" style="380" customWidth="1"/>
    <col min="3586" max="3586" width="31.1328125" style="380" customWidth="1"/>
    <col min="3587" max="3587" width="32.265625" style="380" customWidth="1"/>
    <col min="3588" max="3588" width="16.86328125" style="380" customWidth="1"/>
    <col min="3589" max="3589" width="14.3984375" style="380" customWidth="1"/>
    <col min="3590" max="3590" width="19.1328125" style="380" customWidth="1"/>
    <col min="3591" max="3591" width="14.3984375" style="380" customWidth="1"/>
    <col min="3592" max="3592" width="22.86328125" style="380" customWidth="1"/>
    <col min="3593" max="3593" width="15.3984375" style="380" customWidth="1"/>
    <col min="3594" max="3594" width="13.73046875" style="380" customWidth="1"/>
    <col min="3595" max="3595" width="14.86328125" style="380" customWidth="1"/>
    <col min="3596" max="3596" width="13.1328125" style="380" customWidth="1"/>
    <col min="3597" max="3597" width="12.86328125" style="380" customWidth="1"/>
    <col min="3598" max="3598" width="16.265625" style="380" customWidth="1"/>
    <col min="3599" max="3599" width="15.3984375" style="380" customWidth="1"/>
    <col min="3600" max="3600" width="8.86328125" style="380"/>
    <col min="3601" max="3601" width="11" style="380" bestFit="1" customWidth="1"/>
    <col min="3602" max="3840" width="8.86328125" style="380"/>
    <col min="3841" max="3841" width="6.265625" style="380" customWidth="1"/>
    <col min="3842" max="3842" width="31.1328125" style="380" customWidth="1"/>
    <col min="3843" max="3843" width="32.265625" style="380" customWidth="1"/>
    <col min="3844" max="3844" width="16.86328125" style="380" customWidth="1"/>
    <col min="3845" max="3845" width="14.3984375" style="380" customWidth="1"/>
    <col min="3846" max="3846" width="19.1328125" style="380" customWidth="1"/>
    <col min="3847" max="3847" width="14.3984375" style="380" customWidth="1"/>
    <col min="3848" max="3848" width="22.86328125" style="380" customWidth="1"/>
    <col min="3849" max="3849" width="15.3984375" style="380" customWidth="1"/>
    <col min="3850" max="3850" width="13.73046875" style="380" customWidth="1"/>
    <col min="3851" max="3851" width="14.86328125" style="380" customWidth="1"/>
    <col min="3852" max="3852" width="13.1328125" style="380" customWidth="1"/>
    <col min="3853" max="3853" width="12.86328125" style="380" customWidth="1"/>
    <col min="3854" max="3854" width="16.265625" style="380" customWidth="1"/>
    <col min="3855" max="3855" width="15.3984375" style="380" customWidth="1"/>
    <col min="3856" max="3856" width="8.86328125" style="380"/>
    <col min="3857" max="3857" width="11" style="380" bestFit="1" customWidth="1"/>
    <col min="3858" max="4096" width="8.86328125" style="380"/>
    <col min="4097" max="4097" width="6.265625" style="380" customWidth="1"/>
    <col min="4098" max="4098" width="31.1328125" style="380" customWidth="1"/>
    <col min="4099" max="4099" width="32.265625" style="380" customWidth="1"/>
    <col min="4100" max="4100" width="16.86328125" style="380" customWidth="1"/>
    <col min="4101" max="4101" width="14.3984375" style="380" customWidth="1"/>
    <col min="4102" max="4102" width="19.1328125" style="380" customWidth="1"/>
    <col min="4103" max="4103" width="14.3984375" style="380" customWidth="1"/>
    <col min="4104" max="4104" width="22.86328125" style="380" customWidth="1"/>
    <col min="4105" max="4105" width="15.3984375" style="380" customWidth="1"/>
    <col min="4106" max="4106" width="13.73046875" style="380" customWidth="1"/>
    <col min="4107" max="4107" width="14.86328125" style="380" customWidth="1"/>
    <col min="4108" max="4108" width="13.1328125" style="380" customWidth="1"/>
    <col min="4109" max="4109" width="12.86328125" style="380" customWidth="1"/>
    <col min="4110" max="4110" width="16.265625" style="380" customWidth="1"/>
    <col min="4111" max="4111" width="15.3984375" style="380" customWidth="1"/>
    <col min="4112" max="4112" width="8.86328125" style="380"/>
    <col min="4113" max="4113" width="11" style="380" bestFit="1" customWidth="1"/>
    <col min="4114" max="4352" width="8.86328125" style="380"/>
    <col min="4353" max="4353" width="6.265625" style="380" customWidth="1"/>
    <col min="4354" max="4354" width="31.1328125" style="380" customWidth="1"/>
    <col min="4355" max="4355" width="32.265625" style="380" customWidth="1"/>
    <col min="4356" max="4356" width="16.86328125" style="380" customWidth="1"/>
    <col min="4357" max="4357" width="14.3984375" style="380" customWidth="1"/>
    <col min="4358" max="4358" width="19.1328125" style="380" customWidth="1"/>
    <col min="4359" max="4359" width="14.3984375" style="380" customWidth="1"/>
    <col min="4360" max="4360" width="22.86328125" style="380" customWidth="1"/>
    <col min="4361" max="4361" width="15.3984375" style="380" customWidth="1"/>
    <col min="4362" max="4362" width="13.73046875" style="380" customWidth="1"/>
    <col min="4363" max="4363" width="14.86328125" style="380" customWidth="1"/>
    <col min="4364" max="4364" width="13.1328125" style="380" customWidth="1"/>
    <col min="4365" max="4365" width="12.86328125" style="380" customWidth="1"/>
    <col min="4366" max="4366" width="16.265625" style="380" customWidth="1"/>
    <col min="4367" max="4367" width="15.3984375" style="380" customWidth="1"/>
    <col min="4368" max="4368" width="8.86328125" style="380"/>
    <col min="4369" max="4369" width="11" style="380" bestFit="1" customWidth="1"/>
    <col min="4370" max="4608" width="8.86328125" style="380"/>
    <col min="4609" max="4609" width="6.265625" style="380" customWidth="1"/>
    <col min="4610" max="4610" width="31.1328125" style="380" customWidth="1"/>
    <col min="4611" max="4611" width="32.265625" style="380" customWidth="1"/>
    <col min="4612" max="4612" width="16.86328125" style="380" customWidth="1"/>
    <col min="4613" max="4613" width="14.3984375" style="380" customWidth="1"/>
    <col min="4614" max="4614" width="19.1328125" style="380" customWidth="1"/>
    <col min="4615" max="4615" width="14.3984375" style="380" customWidth="1"/>
    <col min="4616" max="4616" width="22.86328125" style="380" customWidth="1"/>
    <col min="4617" max="4617" width="15.3984375" style="380" customWidth="1"/>
    <col min="4618" max="4618" width="13.73046875" style="380" customWidth="1"/>
    <col min="4619" max="4619" width="14.86328125" style="380" customWidth="1"/>
    <col min="4620" max="4620" width="13.1328125" style="380" customWidth="1"/>
    <col min="4621" max="4621" width="12.86328125" style="380" customWidth="1"/>
    <col min="4622" max="4622" width="16.265625" style="380" customWidth="1"/>
    <col min="4623" max="4623" width="15.3984375" style="380" customWidth="1"/>
    <col min="4624" max="4624" width="8.86328125" style="380"/>
    <col min="4625" max="4625" width="11" style="380" bestFit="1" customWidth="1"/>
    <col min="4626" max="4864" width="8.86328125" style="380"/>
    <col min="4865" max="4865" width="6.265625" style="380" customWidth="1"/>
    <col min="4866" max="4866" width="31.1328125" style="380" customWidth="1"/>
    <col min="4867" max="4867" width="32.265625" style="380" customWidth="1"/>
    <col min="4868" max="4868" width="16.86328125" style="380" customWidth="1"/>
    <col min="4869" max="4869" width="14.3984375" style="380" customWidth="1"/>
    <col min="4870" max="4870" width="19.1328125" style="380" customWidth="1"/>
    <col min="4871" max="4871" width="14.3984375" style="380" customWidth="1"/>
    <col min="4872" max="4872" width="22.86328125" style="380" customWidth="1"/>
    <col min="4873" max="4873" width="15.3984375" style="380" customWidth="1"/>
    <col min="4874" max="4874" width="13.73046875" style="380" customWidth="1"/>
    <col min="4875" max="4875" width="14.86328125" style="380" customWidth="1"/>
    <col min="4876" max="4876" width="13.1328125" style="380" customWidth="1"/>
    <col min="4877" max="4877" width="12.86328125" style="380" customWidth="1"/>
    <col min="4878" max="4878" width="16.265625" style="380" customWidth="1"/>
    <col min="4879" max="4879" width="15.3984375" style="380" customWidth="1"/>
    <col min="4880" max="4880" width="8.86328125" style="380"/>
    <col min="4881" max="4881" width="11" style="380" bestFit="1" customWidth="1"/>
    <col min="4882" max="5120" width="8.86328125" style="380"/>
    <col min="5121" max="5121" width="6.265625" style="380" customWidth="1"/>
    <col min="5122" max="5122" width="31.1328125" style="380" customWidth="1"/>
    <col min="5123" max="5123" width="32.265625" style="380" customWidth="1"/>
    <col min="5124" max="5124" width="16.86328125" style="380" customWidth="1"/>
    <col min="5125" max="5125" width="14.3984375" style="380" customWidth="1"/>
    <col min="5126" max="5126" width="19.1328125" style="380" customWidth="1"/>
    <col min="5127" max="5127" width="14.3984375" style="380" customWidth="1"/>
    <col min="5128" max="5128" width="22.86328125" style="380" customWidth="1"/>
    <col min="5129" max="5129" width="15.3984375" style="380" customWidth="1"/>
    <col min="5130" max="5130" width="13.73046875" style="380" customWidth="1"/>
    <col min="5131" max="5131" width="14.86328125" style="380" customWidth="1"/>
    <col min="5132" max="5132" width="13.1328125" style="380" customWidth="1"/>
    <col min="5133" max="5133" width="12.86328125" style="380" customWidth="1"/>
    <col min="5134" max="5134" width="16.265625" style="380" customWidth="1"/>
    <col min="5135" max="5135" width="15.3984375" style="380" customWidth="1"/>
    <col min="5136" max="5136" width="8.86328125" style="380"/>
    <col min="5137" max="5137" width="11" style="380" bestFit="1" customWidth="1"/>
    <col min="5138" max="5376" width="8.86328125" style="380"/>
    <col min="5377" max="5377" width="6.265625" style="380" customWidth="1"/>
    <col min="5378" max="5378" width="31.1328125" style="380" customWidth="1"/>
    <col min="5379" max="5379" width="32.265625" style="380" customWidth="1"/>
    <col min="5380" max="5380" width="16.86328125" style="380" customWidth="1"/>
    <col min="5381" max="5381" width="14.3984375" style="380" customWidth="1"/>
    <col min="5382" max="5382" width="19.1328125" style="380" customWidth="1"/>
    <col min="5383" max="5383" width="14.3984375" style="380" customWidth="1"/>
    <col min="5384" max="5384" width="22.86328125" style="380" customWidth="1"/>
    <col min="5385" max="5385" width="15.3984375" style="380" customWidth="1"/>
    <col min="5386" max="5386" width="13.73046875" style="380" customWidth="1"/>
    <col min="5387" max="5387" width="14.86328125" style="380" customWidth="1"/>
    <col min="5388" max="5388" width="13.1328125" style="380" customWidth="1"/>
    <col min="5389" max="5389" width="12.86328125" style="380" customWidth="1"/>
    <col min="5390" max="5390" width="16.265625" style="380" customWidth="1"/>
    <col min="5391" max="5391" width="15.3984375" style="380" customWidth="1"/>
    <col min="5392" max="5392" width="8.86328125" style="380"/>
    <col min="5393" max="5393" width="11" style="380" bestFit="1" customWidth="1"/>
    <col min="5394" max="5632" width="8.86328125" style="380"/>
    <col min="5633" max="5633" width="6.265625" style="380" customWidth="1"/>
    <col min="5634" max="5634" width="31.1328125" style="380" customWidth="1"/>
    <col min="5635" max="5635" width="32.265625" style="380" customWidth="1"/>
    <col min="5636" max="5636" width="16.86328125" style="380" customWidth="1"/>
    <col min="5637" max="5637" width="14.3984375" style="380" customWidth="1"/>
    <col min="5638" max="5638" width="19.1328125" style="380" customWidth="1"/>
    <col min="5639" max="5639" width="14.3984375" style="380" customWidth="1"/>
    <col min="5640" max="5640" width="22.86328125" style="380" customWidth="1"/>
    <col min="5641" max="5641" width="15.3984375" style="380" customWidth="1"/>
    <col min="5642" max="5642" width="13.73046875" style="380" customWidth="1"/>
    <col min="5643" max="5643" width="14.86328125" style="380" customWidth="1"/>
    <col min="5644" max="5644" width="13.1328125" style="380" customWidth="1"/>
    <col min="5645" max="5645" width="12.86328125" style="380" customWidth="1"/>
    <col min="5646" max="5646" width="16.265625" style="380" customWidth="1"/>
    <col min="5647" max="5647" width="15.3984375" style="380" customWidth="1"/>
    <col min="5648" max="5648" width="8.86328125" style="380"/>
    <col min="5649" max="5649" width="11" style="380" bestFit="1" customWidth="1"/>
    <col min="5650" max="5888" width="8.86328125" style="380"/>
    <col min="5889" max="5889" width="6.265625" style="380" customWidth="1"/>
    <col min="5890" max="5890" width="31.1328125" style="380" customWidth="1"/>
    <col min="5891" max="5891" width="32.265625" style="380" customWidth="1"/>
    <col min="5892" max="5892" width="16.86328125" style="380" customWidth="1"/>
    <col min="5893" max="5893" width="14.3984375" style="380" customWidth="1"/>
    <col min="5894" max="5894" width="19.1328125" style="380" customWidth="1"/>
    <col min="5895" max="5895" width="14.3984375" style="380" customWidth="1"/>
    <col min="5896" max="5896" width="22.86328125" style="380" customWidth="1"/>
    <col min="5897" max="5897" width="15.3984375" style="380" customWidth="1"/>
    <col min="5898" max="5898" width="13.73046875" style="380" customWidth="1"/>
    <col min="5899" max="5899" width="14.86328125" style="380" customWidth="1"/>
    <col min="5900" max="5900" width="13.1328125" style="380" customWidth="1"/>
    <col min="5901" max="5901" width="12.86328125" style="380" customWidth="1"/>
    <col min="5902" max="5902" width="16.265625" style="380" customWidth="1"/>
    <col min="5903" max="5903" width="15.3984375" style="380" customWidth="1"/>
    <col min="5904" max="5904" width="8.86328125" style="380"/>
    <col min="5905" max="5905" width="11" style="380" bestFit="1" customWidth="1"/>
    <col min="5906" max="6144" width="8.86328125" style="380"/>
    <col min="6145" max="6145" width="6.265625" style="380" customWidth="1"/>
    <col min="6146" max="6146" width="31.1328125" style="380" customWidth="1"/>
    <col min="6147" max="6147" width="32.265625" style="380" customWidth="1"/>
    <col min="6148" max="6148" width="16.86328125" style="380" customWidth="1"/>
    <col min="6149" max="6149" width="14.3984375" style="380" customWidth="1"/>
    <col min="6150" max="6150" width="19.1328125" style="380" customWidth="1"/>
    <col min="6151" max="6151" width="14.3984375" style="380" customWidth="1"/>
    <col min="6152" max="6152" width="22.86328125" style="380" customWidth="1"/>
    <col min="6153" max="6153" width="15.3984375" style="380" customWidth="1"/>
    <col min="6154" max="6154" width="13.73046875" style="380" customWidth="1"/>
    <col min="6155" max="6155" width="14.86328125" style="380" customWidth="1"/>
    <col min="6156" max="6156" width="13.1328125" style="380" customWidth="1"/>
    <col min="6157" max="6157" width="12.86328125" style="380" customWidth="1"/>
    <col min="6158" max="6158" width="16.265625" style="380" customWidth="1"/>
    <col min="6159" max="6159" width="15.3984375" style="380" customWidth="1"/>
    <col min="6160" max="6160" width="8.86328125" style="380"/>
    <col min="6161" max="6161" width="11" style="380" bestFit="1" customWidth="1"/>
    <col min="6162" max="6400" width="8.86328125" style="380"/>
    <col min="6401" max="6401" width="6.265625" style="380" customWidth="1"/>
    <col min="6402" max="6402" width="31.1328125" style="380" customWidth="1"/>
    <col min="6403" max="6403" width="32.265625" style="380" customWidth="1"/>
    <col min="6404" max="6404" width="16.86328125" style="380" customWidth="1"/>
    <col min="6405" max="6405" width="14.3984375" style="380" customWidth="1"/>
    <col min="6406" max="6406" width="19.1328125" style="380" customWidth="1"/>
    <col min="6407" max="6407" width="14.3984375" style="380" customWidth="1"/>
    <col min="6408" max="6408" width="22.86328125" style="380" customWidth="1"/>
    <col min="6409" max="6409" width="15.3984375" style="380" customWidth="1"/>
    <col min="6410" max="6410" width="13.73046875" style="380" customWidth="1"/>
    <col min="6411" max="6411" width="14.86328125" style="380" customWidth="1"/>
    <col min="6412" max="6412" width="13.1328125" style="380" customWidth="1"/>
    <col min="6413" max="6413" width="12.86328125" style="380" customWidth="1"/>
    <col min="6414" max="6414" width="16.265625" style="380" customWidth="1"/>
    <col min="6415" max="6415" width="15.3984375" style="380" customWidth="1"/>
    <col min="6416" max="6416" width="8.86328125" style="380"/>
    <col min="6417" max="6417" width="11" style="380" bestFit="1" customWidth="1"/>
    <col min="6418" max="6656" width="8.86328125" style="380"/>
    <col min="6657" max="6657" width="6.265625" style="380" customWidth="1"/>
    <col min="6658" max="6658" width="31.1328125" style="380" customWidth="1"/>
    <col min="6659" max="6659" width="32.265625" style="380" customWidth="1"/>
    <col min="6660" max="6660" width="16.86328125" style="380" customWidth="1"/>
    <col min="6661" max="6661" width="14.3984375" style="380" customWidth="1"/>
    <col min="6662" max="6662" width="19.1328125" style="380" customWidth="1"/>
    <col min="6663" max="6663" width="14.3984375" style="380" customWidth="1"/>
    <col min="6664" max="6664" width="22.86328125" style="380" customWidth="1"/>
    <col min="6665" max="6665" width="15.3984375" style="380" customWidth="1"/>
    <col min="6666" max="6666" width="13.73046875" style="380" customWidth="1"/>
    <col min="6667" max="6667" width="14.86328125" style="380" customWidth="1"/>
    <col min="6668" max="6668" width="13.1328125" style="380" customWidth="1"/>
    <col min="6669" max="6669" width="12.86328125" style="380" customWidth="1"/>
    <col min="6670" max="6670" width="16.265625" style="380" customWidth="1"/>
    <col min="6671" max="6671" width="15.3984375" style="380" customWidth="1"/>
    <col min="6672" max="6672" width="8.86328125" style="380"/>
    <col min="6673" max="6673" width="11" style="380" bestFit="1" customWidth="1"/>
    <col min="6674" max="6912" width="8.86328125" style="380"/>
    <col min="6913" max="6913" width="6.265625" style="380" customWidth="1"/>
    <col min="6914" max="6914" width="31.1328125" style="380" customWidth="1"/>
    <col min="6915" max="6915" width="32.265625" style="380" customWidth="1"/>
    <col min="6916" max="6916" width="16.86328125" style="380" customWidth="1"/>
    <col min="6917" max="6917" width="14.3984375" style="380" customWidth="1"/>
    <col min="6918" max="6918" width="19.1328125" style="380" customWidth="1"/>
    <col min="6919" max="6919" width="14.3984375" style="380" customWidth="1"/>
    <col min="6920" max="6920" width="22.86328125" style="380" customWidth="1"/>
    <col min="6921" max="6921" width="15.3984375" style="380" customWidth="1"/>
    <col min="6922" max="6922" width="13.73046875" style="380" customWidth="1"/>
    <col min="6923" max="6923" width="14.86328125" style="380" customWidth="1"/>
    <col min="6924" max="6924" width="13.1328125" style="380" customWidth="1"/>
    <col min="6925" max="6925" width="12.86328125" style="380" customWidth="1"/>
    <col min="6926" max="6926" width="16.265625" style="380" customWidth="1"/>
    <col min="6927" max="6927" width="15.3984375" style="380" customWidth="1"/>
    <col min="6928" max="6928" width="8.86328125" style="380"/>
    <col min="6929" max="6929" width="11" style="380" bestFit="1" customWidth="1"/>
    <col min="6930" max="7168" width="8.86328125" style="380"/>
    <col min="7169" max="7169" width="6.265625" style="380" customWidth="1"/>
    <col min="7170" max="7170" width="31.1328125" style="380" customWidth="1"/>
    <col min="7171" max="7171" width="32.265625" style="380" customWidth="1"/>
    <col min="7172" max="7172" width="16.86328125" style="380" customWidth="1"/>
    <col min="7173" max="7173" width="14.3984375" style="380" customWidth="1"/>
    <col min="7174" max="7174" width="19.1328125" style="380" customWidth="1"/>
    <col min="7175" max="7175" width="14.3984375" style="380" customWidth="1"/>
    <col min="7176" max="7176" width="22.86328125" style="380" customWidth="1"/>
    <col min="7177" max="7177" width="15.3984375" style="380" customWidth="1"/>
    <col min="7178" max="7178" width="13.73046875" style="380" customWidth="1"/>
    <col min="7179" max="7179" width="14.86328125" style="380" customWidth="1"/>
    <col min="7180" max="7180" width="13.1328125" style="380" customWidth="1"/>
    <col min="7181" max="7181" width="12.86328125" style="380" customWidth="1"/>
    <col min="7182" max="7182" width="16.265625" style="380" customWidth="1"/>
    <col min="7183" max="7183" width="15.3984375" style="380" customWidth="1"/>
    <col min="7184" max="7184" width="8.86328125" style="380"/>
    <col min="7185" max="7185" width="11" style="380" bestFit="1" customWidth="1"/>
    <col min="7186" max="7424" width="8.86328125" style="380"/>
    <col min="7425" max="7425" width="6.265625" style="380" customWidth="1"/>
    <col min="7426" max="7426" width="31.1328125" style="380" customWidth="1"/>
    <col min="7427" max="7427" width="32.265625" style="380" customWidth="1"/>
    <col min="7428" max="7428" width="16.86328125" style="380" customWidth="1"/>
    <col min="7429" max="7429" width="14.3984375" style="380" customWidth="1"/>
    <col min="7430" max="7430" width="19.1328125" style="380" customWidth="1"/>
    <col min="7431" max="7431" width="14.3984375" style="380" customWidth="1"/>
    <col min="7432" max="7432" width="22.86328125" style="380" customWidth="1"/>
    <col min="7433" max="7433" width="15.3984375" style="380" customWidth="1"/>
    <col min="7434" max="7434" width="13.73046875" style="380" customWidth="1"/>
    <col min="7435" max="7435" width="14.86328125" style="380" customWidth="1"/>
    <col min="7436" max="7436" width="13.1328125" style="380" customWidth="1"/>
    <col min="7437" max="7437" width="12.86328125" style="380" customWidth="1"/>
    <col min="7438" max="7438" width="16.265625" style="380" customWidth="1"/>
    <col min="7439" max="7439" width="15.3984375" style="380" customWidth="1"/>
    <col min="7440" max="7440" width="8.86328125" style="380"/>
    <col min="7441" max="7441" width="11" style="380" bestFit="1" customWidth="1"/>
    <col min="7442" max="7680" width="8.86328125" style="380"/>
    <col min="7681" max="7681" width="6.265625" style="380" customWidth="1"/>
    <col min="7682" max="7682" width="31.1328125" style="380" customWidth="1"/>
    <col min="7683" max="7683" width="32.265625" style="380" customWidth="1"/>
    <col min="7684" max="7684" width="16.86328125" style="380" customWidth="1"/>
    <col min="7685" max="7685" width="14.3984375" style="380" customWidth="1"/>
    <col min="7686" max="7686" width="19.1328125" style="380" customWidth="1"/>
    <col min="7687" max="7687" width="14.3984375" style="380" customWidth="1"/>
    <col min="7688" max="7688" width="22.86328125" style="380" customWidth="1"/>
    <col min="7689" max="7689" width="15.3984375" style="380" customWidth="1"/>
    <col min="7690" max="7690" width="13.73046875" style="380" customWidth="1"/>
    <col min="7691" max="7691" width="14.86328125" style="380" customWidth="1"/>
    <col min="7692" max="7692" width="13.1328125" style="380" customWidth="1"/>
    <col min="7693" max="7693" width="12.86328125" style="380" customWidth="1"/>
    <col min="7694" max="7694" width="16.265625" style="380" customWidth="1"/>
    <col min="7695" max="7695" width="15.3984375" style="380" customWidth="1"/>
    <col min="7696" max="7696" width="8.86328125" style="380"/>
    <col min="7697" max="7697" width="11" style="380" bestFit="1" customWidth="1"/>
    <col min="7698" max="7936" width="8.86328125" style="380"/>
    <col min="7937" max="7937" width="6.265625" style="380" customWidth="1"/>
    <col min="7938" max="7938" width="31.1328125" style="380" customWidth="1"/>
    <col min="7939" max="7939" width="32.265625" style="380" customWidth="1"/>
    <col min="7940" max="7940" width="16.86328125" style="380" customWidth="1"/>
    <col min="7941" max="7941" width="14.3984375" style="380" customWidth="1"/>
    <col min="7942" max="7942" width="19.1328125" style="380" customWidth="1"/>
    <col min="7943" max="7943" width="14.3984375" style="380" customWidth="1"/>
    <col min="7944" max="7944" width="22.86328125" style="380" customWidth="1"/>
    <col min="7945" max="7945" width="15.3984375" style="380" customWidth="1"/>
    <col min="7946" max="7946" width="13.73046875" style="380" customWidth="1"/>
    <col min="7947" max="7947" width="14.86328125" style="380" customWidth="1"/>
    <col min="7948" max="7948" width="13.1328125" style="380" customWidth="1"/>
    <col min="7949" max="7949" width="12.86328125" style="380" customWidth="1"/>
    <col min="7950" max="7950" width="16.265625" style="380" customWidth="1"/>
    <col min="7951" max="7951" width="15.3984375" style="380" customWidth="1"/>
    <col min="7952" max="7952" width="8.86328125" style="380"/>
    <col min="7953" max="7953" width="11" style="380" bestFit="1" customWidth="1"/>
    <col min="7954" max="8192" width="8.86328125" style="380"/>
    <col min="8193" max="8193" width="6.265625" style="380" customWidth="1"/>
    <col min="8194" max="8194" width="31.1328125" style="380" customWidth="1"/>
    <col min="8195" max="8195" width="32.265625" style="380" customWidth="1"/>
    <col min="8196" max="8196" width="16.86328125" style="380" customWidth="1"/>
    <col min="8197" max="8197" width="14.3984375" style="380" customWidth="1"/>
    <col min="8198" max="8198" width="19.1328125" style="380" customWidth="1"/>
    <col min="8199" max="8199" width="14.3984375" style="380" customWidth="1"/>
    <col min="8200" max="8200" width="22.86328125" style="380" customWidth="1"/>
    <col min="8201" max="8201" width="15.3984375" style="380" customWidth="1"/>
    <col min="8202" max="8202" width="13.73046875" style="380" customWidth="1"/>
    <col min="8203" max="8203" width="14.86328125" style="380" customWidth="1"/>
    <col min="8204" max="8204" width="13.1328125" style="380" customWidth="1"/>
    <col min="8205" max="8205" width="12.86328125" style="380" customWidth="1"/>
    <col min="8206" max="8206" width="16.265625" style="380" customWidth="1"/>
    <col min="8207" max="8207" width="15.3984375" style="380" customWidth="1"/>
    <col min="8208" max="8208" width="8.86328125" style="380"/>
    <col min="8209" max="8209" width="11" style="380" bestFit="1" customWidth="1"/>
    <col min="8210" max="8448" width="8.86328125" style="380"/>
    <col min="8449" max="8449" width="6.265625" style="380" customWidth="1"/>
    <col min="8450" max="8450" width="31.1328125" style="380" customWidth="1"/>
    <col min="8451" max="8451" width="32.265625" style="380" customWidth="1"/>
    <col min="8452" max="8452" width="16.86328125" style="380" customWidth="1"/>
    <col min="8453" max="8453" width="14.3984375" style="380" customWidth="1"/>
    <col min="8454" max="8454" width="19.1328125" style="380" customWidth="1"/>
    <col min="8455" max="8455" width="14.3984375" style="380" customWidth="1"/>
    <col min="8456" max="8456" width="22.86328125" style="380" customWidth="1"/>
    <col min="8457" max="8457" width="15.3984375" style="380" customWidth="1"/>
    <col min="8458" max="8458" width="13.73046875" style="380" customWidth="1"/>
    <col min="8459" max="8459" width="14.86328125" style="380" customWidth="1"/>
    <col min="8460" max="8460" width="13.1328125" style="380" customWidth="1"/>
    <col min="8461" max="8461" width="12.86328125" style="380" customWidth="1"/>
    <col min="8462" max="8462" width="16.265625" style="380" customWidth="1"/>
    <col min="8463" max="8463" width="15.3984375" style="380" customWidth="1"/>
    <col min="8464" max="8464" width="8.86328125" style="380"/>
    <col min="8465" max="8465" width="11" style="380" bestFit="1" customWidth="1"/>
    <col min="8466" max="8704" width="8.86328125" style="380"/>
    <col min="8705" max="8705" width="6.265625" style="380" customWidth="1"/>
    <col min="8706" max="8706" width="31.1328125" style="380" customWidth="1"/>
    <col min="8707" max="8707" width="32.265625" style="380" customWidth="1"/>
    <col min="8708" max="8708" width="16.86328125" style="380" customWidth="1"/>
    <col min="8709" max="8709" width="14.3984375" style="380" customWidth="1"/>
    <col min="8710" max="8710" width="19.1328125" style="380" customWidth="1"/>
    <col min="8711" max="8711" width="14.3984375" style="380" customWidth="1"/>
    <col min="8712" max="8712" width="22.86328125" style="380" customWidth="1"/>
    <col min="8713" max="8713" width="15.3984375" style="380" customWidth="1"/>
    <col min="8714" max="8714" width="13.73046875" style="380" customWidth="1"/>
    <col min="8715" max="8715" width="14.86328125" style="380" customWidth="1"/>
    <col min="8716" max="8716" width="13.1328125" style="380" customWidth="1"/>
    <col min="8717" max="8717" width="12.86328125" style="380" customWidth="1"/>
    <col min="8718" max="8718" width="16.265625" style="380" customWidth="1"/>
    <col min="8719" max="8719" width="15.3984375" style="380" customWidth="1"/>
    <col min="8720" max="8720" width="8.86328125" style="380"/>
    <col min="8721" max="8721" width="11" style="380" bestFit="1" customWidth="1"/>
    <col min="8722" max="8960" width="8.86328125" style="380"/>
    <col min="8961" max="8961" width="6.265625" style="380" customWidth="1"/>
    <col min="8962" max="8962" width="31.1328125" style="380" customWidth="1"/>
    <col min="8963" max="8963" width="32.265625" style="380" customWidth="1"/>
    <col min="8964" max="8964" width="16.86328125" style="380" customWidth="1"/>
    <col min="8965" max="8965" width="14.3984375" style="380" customWidth="1"/>
    <col min="8966" max="8966" width="19.1328125" style="380" customWidth="1"/>
    <col min="8967" max="8967" width="14.3984375" style="380" customWidth="1"/>
    <col min="8968" max="8968" width="22.86328125" style="380" customWidth="1"/>
    <col min="8969" max="8969" width="15.3984375" style="380" customWidth="1"/>
    <col min="8970" max="8970" width="13.73046875" style="380" customWidth="1"/>
    <col min="8971" max="8971" width="14.86328125" style="380" customWidth="1"/>
    <col min="8972" max="8972" width="13.1328125" style="380" customWidth="1"/>
    <col min="8973" max="8973" width="12.86328125" style="380" customWidth="1"/>
    <col min="8974" max="8974" width="16.265625" style="380" customWidth="1"/>
    <col min="8975" max="8975" width="15.3984375" style="380" customWidth="1"/>
    <col min="8976" max="8976" width="8.86328125" style="380"/>
    <col min="8977" max="8977" width="11" style="380" bestFit="1" customWidth="1"/>
    <col min="8978" max="9216" width="8.86328125" style="380"/>
    <col min="9217" max="9217" width="6.265625" style="380" customWidth="1"/>
    <col min="9218" max="9218" width="31.1328125" style="380" customWidth="1"/>
    <col min="9219" max="9219" width="32.265625" style="380" customWidth="1"/>
    <col min="9220" max="9220" width="16.86328125" style="380" customWidth="1"/>
    <col min="9221" max="9221" width="14.3984375" style="380" customWidth="1"/>
    <col min="9222" max="9222" width="19.1328125" style="380" customWidth="1"/>
    <col min="9223" max="9223" width="14.3984375" style="380" customWidth="1"/>
    <col min="9224" max="9224" width="22.86328125" style="380" customWidth="1"/>
    <col min="9225" max="9225" width="15.3984375" style="380" customWidth="1"/>
    <col min="9226" max="9226" width="13.73046875" style="380" customWidth="1"/>
    <col min="9227" max="9227" width="14.86328125" style="380" customWidth="1"/>
    <col min="9228" max="9228" width="13.1328125" style="380" customWidth="1"/>
    <col min="9229" max="9229" width="12.86328125" style="380" customWidth="1"/>
    <col min="9230" max="9230" width="16.265625" style="380" customWidth="1"/>
    <col min="9231" max="9231" width="15.3984375" style="380" customWidth="1"/>
    <col min="9232" max="9232" width="8.86328125" style="380"/>
    <col min="9233" max="9233" width="11" style="380" bestFit="1" customWidth="1"/>
    <col min="9234" max="9472" width="8.86328125" style="380"/>
    <col min="9473" max="9473" width="6.265625" style="380" customWidth="1"/>
    <col min="9474" max="9474" width="31.1328125" style="380" customWidth="1"/>
    <col min="9475" max="9475" width="32.265625" style="380" customWidth="1"/>
    <col min="9476" max="9476" width="16.86328125" style="380" customWidth="1"/>
    <col min="9477" max="9477" width="14.3984375" style="380" customWidth="1"/>
    <col min="9478" max="9478" width="19.1328125" style="380" customWidth="1"/>
    <col min="9479" max="9479" width="14.3984375" style="380" customWidth="1"/>
    <col min="9480" max="9480" width="22.86328125" style="380" customWidth="1"/>
    <col min="9481" max="9481" width="15.3984375" style="380" customWidth="1"/>
    <col min="9482" max="9482" width="13.73046875" style="380" customWidth="1"/>
    <col min="9483" max="9483" width="14.86328125" style="380" customWidth="1"/>
    <col min="9484" max="9484" width="13.1328125" style="380" customWidth="1"/>
    <col min="9485" max="9485" width="12.86328125" style="380" customWidth="1"/>
    <col min="9486" max="9486" width="16.265625" style="380" customWidth="1"/>
    <col min="9487" max="9487" width="15.3984375" style="380" customWidth="1"/>
    <col min="9488" max="9488" width="8.86328125" style="380"/>
    <col min="9489" max="9489" width="11" style="380" bestFit="1" customWidth="1"/>
    <col min="9490" max="9728" width="8.86328125" style="380"/>
    <col min="9729" max="9729" width="6.265625" style="380" customWidth="1"/>
    <col min="9730" max="9730" width="31.1328125" style="380" customWidth="1"/>
    <col min="9731" max="9731" width="32.265625" style="380" customWidth="1"/>
    <col min="9732" max="9732" width="16.86328125" style="380" customWidth="1"/>
    <col min="9733" max="9733" width="14.3984375" style="380" customWidth="1"/>
    <col min="9734" max="9734" width="19.1328125" style="380" customWidth="1"/>
    <col min="9735" max="9735" width="14.3984375" style="380" customWidth="1"/>
    <col min="9736" max="9736" width="22.86328125" style="380" customWidth="1"/>
    <col min="9737" max="9737" width="15.3984375" style="380" customWidth="1"/>
    <col min="9738" max="9738" width="13.73046875" style="380" customWidth="1"/>
    <col min="9739" max="9739" width="14.86328125" style="380" customWidth="1"/>
    <col min="9740" max="9740" width="13.1328125" style="380" customWidth="1"/>
    <col min="9741" max="9741" width="12.86328125" style="380" customWidth="1"/>
    <col min="9742" max="9742" width="16.265625" style="380" customWidth="1"/>
    <col min="9743" max="9743" width="15.3984375" style="380" customWidth="1"/>
    <col min="9744" max="9744" width="8.86328125" style="380"/>
    <col min="9745" max="9745" width="11" style="380" bestFit="1" customWidth="1"/>
    <col min="9746" max="9984" width="8.86328125" style="380"/>
    <col min="9985" max="9985" width="6.265625" style="380" customWidth="1"/>
    <col min="9986" max="9986" width="31.1328125" style="380" customWidth="1"/>
    <col min="9987" max="9987" width="32.265625" style="380" customWidth="1"/>
    <col min="9988" max="9988" width="16.86328125" style="380" customWidth="1"/>
    <col min="9989" max="9989" width="14.3984375" style="380" customWidth="1"/>
    <col min="9990" max="9990" width="19.1328125" style="380" customWidth="1"/>
    <col min="9991" max="9991" width="14.3984375" style="380" customWidth="1"/>
    <col min="9992" max="9992" width="22.86328125" style="380" customWidth="1"/>
    <col min="9993" max="9993" width="15.3984375" style="380" customWidth="1"/>
    <col min="9994" max="9994" width="13.73046875" style="380" customWidth="1"/>
    <col min="9995" max="9995" width="14.86328125" style="380" customWidth="1"/>
    <col min="9996" max="9996" width="13.1328125" style="380" customWidth="1"/>
    <col min="9997" max="9997" width="12.86328125" style="380" customWidth="1"/>
    <col min="9998" max="9998" width="16.265625" style="380" customWidth="1"/>
    <col min="9999" max="9999" width="15.3984375" style="380" customWidth="1"/>
    <col min="10000" max="10000" width="8.86328125" style="380"/>
    <col min="10001" max="10001" width="11" style="380" bestFit="1" customWidth="1"/>
    <col min="10002" max="10240" width="8.86328125" style="380"/>
    <col min="10241" max="10241" width="6.265625" style="380" customWidth="1"/>
    <col min="10242" max="10242" width="31.1328125" style="380" customWidth="1"/>
    <col min="10243" max="10243" width="32.265625" style="380" customWidth="1"/>
    <col min="10244" max="10244" width="16.86328125" style="380" customWidth="1"/>
    <col min="10245" max="10245" width="14.3984375" style="380" customWidth="1"/>
    <col min="10246" max="10246" width="19.1328125" style="380" customWidth="1"/>
    <col min="10247" max="10247" width="14.3984375" style="380" customWidth="1"/>
    <col min="10248" max="10248" width="22.86328125" style="380" customWidth="1"/>
    <col min="10249" max="10249" width="15.3984375" style="380" customWidth="1"/>
    <col min="10250" max="10250" width="13.73046875" style="380" customWidth="1"/>
    <col min="10251" max="10251" width="14.86328125" style="380" customWidth="1"/>
    <col min="10252" max="10252" width="13.1328125" style="380" customWidth="1"/>
    <col min="10253" max="10253" width="12.86328125" style="380" customWidth="1"/>
    <col min="10254" max="10254" width="16.265625" style="380" customWidth="1"/>
    <col min="10255" max="10255" width="15.3984375" style="380" customWidth="1"/>
    <col min="10256" max="10256" width="8.86328125" style="380"/>
    <col min="10257" max="10257" width="11" style="380" bestFit="1" customWidth="1"/>
    <col min="10258" max="10496" width="8.86328125" style="380"/>
    <col min="10497" max="10497" width="6.265625" style="380" customWidth="1"/>
    <col min="10498" max="10498" width="31.1328125" style="380" customWidth="1"/>
    <col min="10499" max="10499" width="32.265625" style="380" customWidth="1"/>
    <col min="10500" max="10500" width="16.86328125" style="380" customWidth="1"/>
    <col min="10501" max="10501" width="14.3984375" style="380" customWidth="1"/>
    <col min="10502" max="10502" width="19.1328125" style="380" customWidth="1"/>
    <col min="10503" max="10503" width="14.3984375" style="380" customWidth="1"/>
    <col min="10504" max="10504" width="22.86328125" style="380" customWidth="1"/>
    <col min="10505" max="10505" width="15.3984375" style="380" customWidth="1"/>
    <col min="10506" max="10506" width="13.73046875" style="380" customWidth="1"/>
    <col min="10507" max="10507" width="14.86328125" style="380" customWidth="1"/>
    <col min="10508" max="10508" width="13.1328125" style="380" customWidth="1"/>
    <col min="10509" max="10509" width="12.86328125" style="380" customWidth="1"/>
    <col min="10510" max="10510" width="16.265625" style="380" customWidth="1"/>
    <col min="10511" max="10511" width="15.3984375" style="380" customWidth="1"/>
    <col min="10512" max="10512" width="8.86328125" style="380"/>
    <col min="10513" max="10513" width="11" style="380" bestFit="1" customWidth="1"/>
    <col min="10514" max="10752" width="8.86328125" style="380"/>
    <col min="10753" max="10753" width="6.265625" style="380" customWidth="1"/>
    <col min="10754" max="10754" width="31.1328125" style="380" customWidth="1"/>
    <col min="10755" max="10755" width="32.265625" style="380" customWidth="1"/>
    <col min="10756" max="10756" width="16.86328125" style="380" customWidth="1"/>
    <col min="10757" max="10757" width="14.3984375" style="380" customWidth="1"/>
    <col min="10758" max="10758" width="19.1328125" style="380" customWidth="1"/>
    <col min="10759" max="10759" width="14.3984375" style="380" customWidth="1"/>
    <col min="10760" max="10760" width="22.86328125" style="380" customWidth="1"/>
    <col min="10761" max="10761" width="15.3984375" style="380" customWidth="1"/>
    <col min="10762" max="10762" width="13.73046875" style="380" customWidth="1"/>
    <col min="10763" max="10763" width="14.86328125" style="380" customWidth="1"/>
    <col min="10764" max="10764" width="13.1328125" style="380" customWidth="1"/>
    <col min="10765" max="10765" width="12.86328125" style="380" customWidth="1"/>
    <col min="10766" max="10766" width="16.265625" style="380" customWidth="1"/>
    <col min="10767" max="10767" width="15.3984375" style="380" customWidth="1"/>
    <col min="10768" max="10768" width="8.86328125" style="380"/>
    <col min="10769" max="10769" width="11" style="380" bestFit="1" customWidth="1"/>
    <col min="10770" max="11008" width="8.86328125" style="380"/>
    <col min="11009" max="11009" width="6.265625" style="380" customWidth="1"/>
    <col min="11010" max="11010" width="31.1328125" style="380" customWidth="1"/>
    <col min="11011" max="11011" width="32.265625" style="380" customWidth="1"/>
    <col min="11012" max="11012" width="16.86328125" style="380" customWidth="1"/>
    <col min="11013" max="11013" width="14.3984375" style="380" customWidth="1"/>
    <col min="11014" max="11014" width="19.1328125" style="380" customWidth="1"/>
    <col min="11015" max="11015" width="14.3984375" style="380" customWidth="1"/>
    <col min="11016" max="11016" width="22.86328125" style="380" customWidth="1"/>
    <col min="11017" max="11017" width="15.3984375" style="380" customWidth="1"/>
    <col min="11018" max="11018" width="13.73046875" style="380" customWidth="1"/>
    <col min="11019" max="11019" width="14.86328125" style="380" customWidth="1"/>
    <col min="11020" max="11020" width="13.1328125" style="380" customWidth="1"/>
    <col min="11021" max="11021" width="12.86328125" style="380" customWidth="1"/>
    <col min="11022" max="11022" width="16.265625" style="380" customWidth="1"/>
    <col min="11023" max="11023" width="15.3984375" style="380" customWidth="1"/>
    <col min="11024" max="11024" width="8.86328125" style="380"/>
    <col min="11025" max="11025" width="11" style="380" bestFit="1" customWidth="1"/>
    <col min="11026" max="11264" width="8.86328125" style="380"/>
    <col min="11265" max="11265" width="6.265625" style="380" customWidth="1"/>
    <col min="11266" max="11266" width="31.1328125" style="380" customWidth="1"/>
    <col min="11267" max="11267" width="32.265625" style="380" customWidth="1"/>
    <col min="11268" max="11268" width="16.86328125" style="380" customWidth="1"/>
    <col min="11269" max="11269" width="14.3984375" style="380" customWidth="1"/>
    <col min="11270" max="11270" width="19.1328125" style="380" customWidth="1"/>
    <col min="11271" max="11271" width="14.3984375" style="380" customWidth="1"/>
    <col min="11272" max="11272" width="22.86328125" style="380" customWidth="1"/>
    <col min="11273" max="11273" width="15.3984375" style="380" customWidth="1"/>
    <col min="11274" max="11274" width="13.73046875" style="380" customWidth="1"/>
    <col min="11275" max="11275" width="14.86328125" style="380" customWidth="1"/>
    <col min="11276" max="11276" width="13.1328125" style="380" customWidth="1"/>
    <col min="11277" max="11277" width="12.86328125" style="380" customWidth="1"/>
    <col min="11278" max="11278" width="16.265625" style="380" customWidth="1"/>
    <col min="11279" max="11279" width="15.3984375" style="380" customWidth="1"/>
    <col min="11280" max="11280" width="8.86328125" style="380"/>
    <col min="11281" max="11281" width="11" style="380" bestFit="1" customWidth="1"/>
    <col min="11282" max="11520" width="8.86328125" style="380"/>
    <col min="11521" max="11521" width="6.265625" style="380" customWidth="1"/>
    <col min="11522" max="11522" width="31.1328125" style="380" customWidth="1"/>
    <col min="11523" max="11523" width="32.265625" style="380" customWidth="1"/>
    <col min="11524" max="11524" width="16.86328125" style="380" customWidth="1"/>
    <col min="11525" max="11525" width="14.3984375" style="380" customWidth="1"/>
    <col min="11526" max="11526" width="19.1328125" style="380" customWidth="1"/>
    <col min="11527" max="11527" width="14.3984375" style="380" customWidth="1"/>
    <col min="11528" max="11528" width="22.86328125" style="380" customWidth="1"/>
    <col min="11529" max="11529" width="15.3984375" style="380" customWidth="1"/>
    <col min="11530" max="11530" width="13.73046875" style="380" customWidth="1"/>
    <col min="11531" max="11531" width="14.86328125" style="380" customWidth="1"/>
    <col min="11532" max="11532" width="13.1328125" style="380" customWidth="1"/>
    <col min="11533" max="11533" width="12.86328125" style="380" customWidth="1"/>
    <col min="11534" max="11534" width="16.265625" style="380" customWidth="1"/>
    <col min="11535" max="11535" width="15.3984375" style="380" customWidth="1"/>
    <col min="11536" max="11536" width="8.86328125" style="380"/>
    <col min="11537" max="11537" width="11" style="380" bestFit="1" customWidth="1"/>
    <col min="11538" max="11776" width="8.86328125" style="380"/>
    <col min="11777" max="11777" width="6.265625" style="380" customWidth="1"/>
    <col min="11778" max="11778" width="31.1328125" style="380" customWidth="1"/>
    <col min="11779" max="11779" width="32.265625" style="380" customWidth="1"/>
    <col min="11780" max="11780" width="16.86328125" style="380" customWidth="1"/>
    <col min="11781" max="11781" width="14.3984375" style="380" customWidth="1"/>
    <col min="11782" max="11782" width="19.1328125" style="380" customWidth="1"/>
    <col min="11783" max="11783" width="14.3984375" style="380" customWidth="1"/>
    <col min="11784" max="11784" width="22.86328125" style="380" customWidth="1"/>
    <col min="11785" max="11785" width="15.3984375" style="380" customWidth="1"/>
    <col min="11786" max="11786" width="13.73046875" style="380" customWidth="1"/>
    <col min="11787" max="11787" width="14.86328125" style="380" customWidth="1"/>
    <col min="11788" max="11788" width="13.1328125" style="380" customWidth="1"/>
    <col min="11789" max="11789" width="12.86328125" style="380" customWidth="1"/>
    <col min="11790" max="11790" width="16.265625" style="380" customWidth="1"/>
    <col min="11791" max="11791" width="15.3984375" style="380" customWidth="1"/>
    <col min="11792" max="11792" width="8.86328125" style="380"/>
    <col min="11793" max="11793" width="11" style="380" bestFit="1" customWidth="1"/>
    <col min="11794" max="12032" width="8.86328125" style="380"/>
    <col min="12033" max="12033" width="6.265625" style="380" customWidth="1"/>
    <col min="12034" max="12034" width="31.1328125" style="380" customWidth="1"/>
    <col min="12035" max="12035" width="32.265625" style="380" customWidth="1"/>
    <col min="12036" max="12036" width="16.86328125" style="380" customWidth="1"/>
    <col min="12037" max="12037" width="14.3984375" style="380" customWidth="1"/>
    <col min="12038" max="12038" width="19.1328125" style="380" customWidth="1"/>
    <col min="12039" max="12039" width="14.3984375" style="380" customWidth="1"/>
    <col min="12040" max="12040" width="22.86328125" style="380" customWidth="1"/>
    <col min="12041" max="12041" width="15.3984375" style="380" customWidth="1"/>
    <col min="12042" max="12042" width="13.73046875" style="380" customWidth="1"/>
    <col min="12043" max="12043" width="14.86328125" style="380" customWidth="1"/>
    <col min="12044" max="12044" width="13.1328125" style="380" customWidth="1"/>
    <col min="12045" max="12045" width="12.86328125" style="380" customWidth="1"/>
    <col min="12046" max="12046" width="16.265625" style="380" customWidth="1"/>
    <col min="12047" max="12047" width="15.3984375" style="380" customWidth="1"/>
    <col min="12048" max="12048" width="8.86328125" style="380"/>
    <col min="12049" max="12049" width="11" style="380" bestFit="1" customWidth="1"/>
    <col min="12050" max="12288" width="8.86328125" style="380"/>
    <col min="12289" max="12289" width="6.265625" style="380" customWidth="1"/>
    <col min="12290" max="12290" width="31.1328125" style="380" customWidth="1"/>
    <col min="12291" max="12291" width="32.265625" style="380" customWidth="1"/>
    <col min="12292" max="12292" width="16.86328125" style="380" customWidth="1"/>
    <col min="12293" max="12293" width="14.3984375" style="380" customWidth="1"/>
    <col min="12294" max="12294" width="19.1328125" style="380" customWidth="1"/>
    <col min="12295" max="12295" width="14.3984375" style="380" customWidth="1"/>
    <col min="12296" max="12296" width="22.86328125" style="380" customWidth="1"/>
    <col min="12297" max="12297" width="15.3984375" style="380" customWidth="1"/>
    <col min="12298" max="12298" width="13.73046875" style="380" customWidth="1"/>
    <col min="12299" max="12299" width="14.86328125" style="380" customWidth="1"/>
    <col min="12300" max="12300" width="13.1328125" style="380" customWidth="1"/>
    <col min="12301" max="12301" width="12.86328125" style="380" customWidth="1"/>
    <col min="12302" max="12302" width="16.265625" style="380" customWidth="1"/>
    <col min="12303" max="12303" width="15.3984375" style="380" customWidth="1"/>
    <col min="12304" max="12304" width="8.86328125" style="380"/>
    <col min="12305" max="12305" width="11" style="380" bestFit="1" customWidth="1"/>
    <col min="12306" max="12544" width="8.86328125" style="380"/>
    <col min="12545" max="12545" width="6.265625" style="380" customWidth="1"/>
    <col min="12546" max="12546" width="31.1328125" style="380" customWidth="1"/>
    <col min="12547" max="12547" width="32.265625" style="380" customWidth="1"/>
    <col min="12548" max="12548" width="16.86328125" style="380" customWidth="1"/>
    <col min="12549" max="12549" width="14.3984375" style="380" customWidth="1"/>
    <col min="12550" max="12550" width="19.1328125" style="380" customWidth="1"/>
    <col min="12551" max="12551" width="14.3984375" style="380" customWidth="1"/>
    <col min="12552" max="12552" width="22.86328125" style="380" customWidth="1"/>
    <col min="12553" max="12553" width="15.3984375" style="380" customWidth="1"/>
    <col min="12554" max="12554" width="13.73046875" style="380" customWidth="1"/>
    <col min="12555" max="12555" width="14.86328125" style="380" customWidth="1"/>
    <col min="12556" max="12556" width="13.1328125" style="380" customWidth="1"/>
    <col min="12557" max="12557" width="12.86328125" style="380" customWidth="1"/>
    <col min="12558" max="12558" width="16.265625" style="380" customWidth="1"/>
    <col min="12559" max="12559" width="15.3984375" style="380" customWidth="1"/>
    <col min="12560" max="12560" width="8.86328125" style="380"/>
    <col min="12561" max="12561" width="11" style="380" bestFit="1" customWidth="1"/>
    <col min="12562" max="12800" width="8.86328125" style="380"/>
    <col min="12801" max="12801" width="6.265625" style="380" customWidth="1"/>
    <col min="12802" max="12802" width="31.1328125" style="380" customWidth="1"/>
    <col min="12803" max="12803" width="32.265625" style="380" customWidth="1"/>
    <col min="12804" max="12804" width="16.86328125" style="380" customWidth="1"/>
    <col min="12805" max="12805" width="14.3984375" style="380" customWidth="1"/>
    <col min="12806" max="12806" width="19.1328125" style="380" customWidth="1"/>
    <col min="12807" max="12807" width="14.3984375" style="380" customWidth="1"/>
    <col min="12808" max="12808" width="22.86328125" style="380" customWidth="1"/>
    <col min="12809" max="12809" width="15.3984375" style="380" customWidth="1"/>
    <col min="12810" max="12810" width="13.73046875" style="380" customWidth="1"/>
    <col min="12811" max="12811" width="14.86328125" style="380" customWidth="1"/>
    <col min="12812" max="12812" width="13.1328125" style="380" customWidth="1"/>
    <col min="12813" max="12813" width="12.86328125" style="380" customWidth="1"/>
    <col min="12814" max="12814" width="16.265625" style="380" customWidth="1"/>
    <col min="12815" max="12815" width="15.3984375" style="380" customWidth="1"/>
    <col min="12816" max="12816" width="8.86328125" style="380"/>
    <col min="12817" max="12817" width="11" style="380" bestFit="1" customWidth="1"/>
    <col min="12818" max="13056" width="8.86328125" style="380"/>
    <col min="13057" max="13057" width="6.265625" style="380" customWidth="1"/>
    <col min="13058" max="13058" width="31.1328125" style="380" customWidth="1"/>
    <col min="13059" max="13059" width="32.265625" style="380" customWidth="1"/>
    <col min="13060" max="13060" width="16.86328125" style="380" customWidth="1"/>
    <col min="13061" max="13061" width="14.3984375" style="380" customWidth="1"/>
    <col min="13062" max="13062" width="19.1328125" style="380" customWidth="1"/>
    <col min="13063" max="13063" width="14.3984375" style="380" customWidth="1"/>
    <col min="13064" max="13064" width="22.86328125" style="380" customWidth="1"/>
    <col min="13065" max="13065" width="15.3984375" style="380" customWidth="1"/>
    <col min="13066" max="13066" width="13.73046875" style="380" customWidth="1"/>
    <col min="13067" max="13067" width="14.86328125" style="380" customWidth="1"/>
    <col min="13068" max="13068" width="13.1328125" style="380" customWidth="1"/>
    <col min="13069" max="13069" width="12.86328125" style="380" customWidth="1"/>
    <col min="13070" max="13070" width="16.265625" style="380" customWidth="1"/>
    <col min="13071" max="13071" width="15.3984375" style="380" customWidth="1"/>
    <col min="13072" max="13072" width="8.86328125" style="380"/>
    <col min="13073" max="13073" width="11" style="380" bestFit="1" customWidth="1"/>
    <col min="13074" max="13312" width="8.86328125" style="380"/>
    <col min="13313" max="13313" width="6.265625" style="380" customWidth="1"/>
    <col min="13314" max="13314" width="31.1328125" style="380" customWidth="1"/>
    <col min="13315" max="13315" width="32.265625" style="380" customWidth="1"/>
    <col min="13316" max="13316" width="16.86328125" style="380" customWidth="1"/>
    <col min="13317" max="13317" width="14.3984375" style="380" customWidth="1"/>
    <col min="13318" max="13318" width="19.1328125" style="380" customWidth="1"/>
    <col min="13319" max="13319" width="14.3984375" style="380" customWidth="1"/>
    <col min="13320" max="13320" width="22.86328125" style="380" customWidth="1"/>
    <col min="13321" max="13321" width="15.3984375" style="380" customWidth="1"/>
    <col min="13322" max="13322" width="13.73046875" style="380" customWidth="1"/>
    <col min="13323" max="13323" width="14.86328125" style="380" customWidth="1"/>
    <col min="13324" max="13324" width="13.1328125" style="380" customWidth="1"/>
    <col min="13325" max="13325" width="12.86328125" style="380" customWidth="1"/>
    <col min="13326" max="13326" width="16.265625" style="380" customWidth="1"/>
    <col min="13327" max="13327" width="15.3984375" style="380" customWidth="1"/>
    <col min="13328" max="13328" width="8.86328125" style="380"/>
    <col min="13329" max="13329" width="11" style="380" bestFit="1" customWidth="1"/>
    <col min="13330" max="13568" width="8.86328125" style="380"/>
    <col min="13569" max="13569" width="6.265625" style="380" customWidth="1"/>
    <col min="13570" max="13570" width="31.1328125" style="380" customWidth="1"/>
    <col min="13571" max="13571" width="32.265625" style="380" customWidth="1"/>
    <col min="13572" max="13572" width="16.86328125" style="380" customWidth="1"/>
    <col min="13573" max="13573" width="14.3984375" style="380" customWidth="1"/>
    <col min="13574" max="13574" width="19.1328125" style="380" customWidth="1"/>
    <col min="13575" max="13575" width="14.3984375" style="380" customWidth="1"/>
    <col min="13576" max="13576" width="22.86328125" style="380" customWidth="1"/>
    <col min="13577" max="13577" width="15.3984375" style="380" customWidth="1"/>
    <col min="13578" max="13578" width="13.73046875" style="380" customWidth="1"/>
    <col min="13579" max="13579" width="14.86328125" style="380" customWidth="1"/>
    <col min="13580" max="13580" width="13.1328125" style="380" customWidth="1"/>
    <col min="13581" max="13581" width="12.86328125" style="380" customWidth="1"/>
    <col min="13582" max="13582" width="16.265625" style="380" customWidth="1"/>
    <col min="13583" max="13583" width="15.3984375" style="380" customWidth="1"/>
    <col min="13584" max="13584" width="8.86328125" style="380"/>
    <col min="13585" max="13585" width="11" style="380" bestFit="1" customWidth="1"/>
    <col min="13586" max="13824" width="8.86328125" style="380"/>
    <col min="13825" max="13825" width="6.265625" style="380" customWidth="1"/>
    <col min="13826" max="13826" width="31.1328125" style="380" customWidth="1"/>
    <col min="13827" max="13827" width="32.265625" style="380" customWidth="1"/>
    <col min="13828" max="13828" width="16.86328125" style="380" customWidth="1"/>
    <col min="13829" max="13829" width="14.3984375" style="380" customWidth="1"/>
    <col min="13830" max="13830" width="19.1328125" style="380" customWidth="1"/>
    <col min="13831" max="13831" width="14.3984375" style="380" customWidth="1"/>
    <col min="13832" max="13832" width="22.86328125" style="380" customWidth="1"/>
    <col min="13833" max="13833" width="15.3984375" style="380" customWidth="1"/>
    <col min="13834" max="13834" width="13.73046875" style="380" customWidth="1"/>
    <col min="13835" max="13835" width="14.86328125" style="380" customWidth="1"/>
    <col min="13836" max="13836" width="13.1328125" style="380" customWidth="1"/>
    <col min="13837" max="13837" width="12.86328125" style="380" customWidth="1"/>
    <col min="13838" max="13838" width="16.265625" style="380" customWidth="1"/>
    <col min="13839" max="13839" width="15.3984375" style="380" customWidth="1"/>
    <col min="13840" max="13840" width="8.86328125" style="380"/>
    <col min="13841" max="13841" width="11" style="380" bestFit="1" customWidth="1"/>
    <col min="13842" max="14080" width="8.86328125" style="380"/>
    <col min="14081" max="14081" width="6.265625" style="380" customWidth="1"/>
    <col min="14082" max="14082" width="31.1328125" style="380" customWidth="1"/>
    <col min="14083" max="14083" width="32.265625" style="380" customWidth="1"/>
    <col min="14084" max="14084" width="16.86328125" style="380" customWidth="1"/>
    <col min="14085" max="14085" width="14.3984375" style="380" customWidth="1"/>
    <col min="14086" max="14086" width="19.1328125" style="380" customWidth="1"/>
    <col min="14087" max="14087" width="14.3984375" style="380" customWidth="1"/>
    <col min="14088" max="14088" width="22.86328125" style="380" customWidth="1"/>
    <col min="14089" max="14089" width="15.3984375" style="380" customWidth="1"/>
    <col min="14090" max="14090" width="13.73046875" style="380" customWidth="1"/>
    <col min="14091" max="14091" width="14.86328125" style="380" customWidth="1"/>
    <col min="14092" max="14092" width="13.1328125" style="380" customWidth="1"/>
    <col min="14093" max="14093" width="12.86328125" style="380" customWidth="1"/>
    <col min="14094" max="14094" width="16.265625" style="380" customWidth="1"/>
    <col min="14095" max="14095" width="15.3984375" style="380" customWidth="1"/>
    <col min="14096" max="14096" width="8.86328125" style="380"/>
    <col min="14097" max="14097" width="11" style="380" bestFit="1" customWidth="1"/>
    <col min="14098" max="14336" width="8.86328125" style="380"/>
    <col min="14337" max="14337" width="6.265625" style="380" customWidth="1"/>
    <col min="14338" max="14338" width="31.1328125" style="380" customWidth="1"/>
    <col min="14339" max="14339" width="32.265625" style="380" customWidth="1"/>
    <col min="14340" max="14340" width="16.86328125" style="380" customWidth="1"/>
    <col min="14341" max="14341" width="14.3984375" style="380" customWidth="1"/>
    <col min="14342" max="14342" width="19.1328125" style="380" customWidth="1"/>
    <col min="14343" max="14343" width="14.3984375" style="380" customWidth="1"/>
    <col min="14344" max="14344" width="22.86328125" style="380" customWidth="1"/>
    <col min="14345" max="14345" width="15.3984375" style="380" customWidth="1"/>
    <col min="14346" max="14346" width="13.73046875" style="380" customWidth="1"/>
    <col min="14347" max="14347" width="14.86328125" style="380" customWidth="1"/>
    <col min="14348" max="14348" width="13.1328125" style="380" customWidth="1"/>
    <col min="14349" max="14349" width="12.86328125" style="380" customWidth="1"/>
    <col min="14350" max="14350" width="16.265625" style="380" customWidth="1"/>
    <col min="14351" max="14351" width="15.3984375" style="380" customWidth="1"/>
    <col min="14352" max="14352" width="8.86328125" style="380"/>
    <col min="14353" max="14353" width="11" style="380" bestFit="1" customWidth="1"/>
    <col min="14354" max="14592" width="8.86328125" style="380"/>
    <col min="14593" max="14593" width="6.265625" style="380" customWidth="1"/>
    <col min="14594" max="14594" width="31.1328125" style="380" customWidth="1"/>
    <col min="14595" max="14595" width="32.265625" style="380" customWidth="1"/>
    <col min="14596" max="14596" width="16.86328125" style="380" customWidth="1"/>
    <col min="14597" max="14597" width="14.3984375" style="380" customWidth="1"/>
    <col min="14598" max="14598" width="19.1328125" style="380" customWidth="1"/>
    <col min="14599" max="14599" width="14.3984375" style="380" customWidth="1"/>
    <col min="14600" max="14600" width="22.86328125" style="380" customWidth="1"/>
    <col min="14601" max="14601" width="15.3984375" style="380" customWidth="1"/>
    <col min="14602" max="14602" width="13.73046875" style="380" customWidth="1"/>
    <col min="14603" max="14603" width="14.86328125" style="380" customWidth="1"/>
    <col min="14604" max="14604" width="13.1328125" style="380" customWidth="1"/>
    <col min="14605" max="14605" width="12.86328125" style="380" customWidth="1"/>
    <col min="14606" max="14606" width="16.265625" style="380" customWidth="1"/>
    <col min="14607" max="14607" width="15.3984375" style="380" customWidth="1"/>
    <col min="14608" max="14608" width="8.86328125" style="380"/>
    <col min="14609" max="14609" width="11" style="380" bestFit="1" customWidth="1"/>
    <col min="14610" max="14848" width="8.86328125" style="380"/>
    <col min="14849" max="14849" width="6.265625" style="380" customWidth="1"/>
    <col min="14850" max="14850" width="31.1328125" style="380" customWidth="1"/>
    <col min="14851" max="14851" width="32.265625" style="380" customWidth="1"/>
    <col min="14852" max="14852" width="16.86328125" style="380" customWidth="1"/>
    <col min="14853" max="14853" width="14.3984375" style="380" customWidth="1"/>
    <col min="14854" max="14854" width="19.1328125" style="380" customWidth="1"/>
    <col min="14855" max="14855" width="14.3984375" style="380" customWidth="1"/>
    <col min="14856" max="14856" width="22.86328125" style="380" customWidth="1"/>
    <col min="14857" max="14857" width="15.3984375" style="380" customWidth="1"/>
    <col min="14858" max="14858" width="13.73046875" style="380" customWidth="1"/>
    <col min="14859" max="14859" width="14.86328125" style="380" customWidth="1"/>
    <col min="14860" max="14860" width="13.1328125" style="380" customWidth="1"/>
    <col min="14861" max="14861" width="12.86328125" style="380" customWidth="1"/>
    <col min="14862" max="14862" width="16.265625" style="380" customWidth="1"/>
    <col min="14863" max="14863" width="15.3984375" style="380" customWidth="1"/>
    <col min="14864" max="14864" width="8.86328125" style="380"/>
    <col min="14865" max="14865" width="11" style="380" bestFit="1" customWidth="1"/>
    <col min="14866" max="15104" width="8.86328125" style="380"/>
    <col min="15105" max="15105" width="6.265625" style="380" customWidth="1"/>
    <col min="15106" max="15106" width="31.1328125" style="380" customWidth="1"/>
    <col min="15107" max="15107" width="32.265625" style="380" customWidth="1"/>
    <col min="15108" max="15108" width="16.86328125" style="380" customWidth="1"/>
    <col min="15109" max="15109" width="14.3984375" style="380" customWidth="1"/>
    <col min="15110" max="15110" width="19.1328125" style="380" customWidth="1"/>
    <col min="15111" max="15111" width="14.3984375" style="380" customWidth="1"/>
    <col min="15112" max="15112" width="22.86328125" style="380" customWidth="1"/>
    <col min="15113" max="15113" width="15.3984375" style="380" customWidth="1"/>
    <col min="15114" max="15114" width="13.73046875" style="380" customWidth="1"/>
    <col min="15115" max="15115" width="14.86328125" style="380" customWidth="1"/>
    <col min="15116" max="15116" width="13.1328125" style="380" customWidth="1"/>
    <col min="15117" max="15117" width="12.86328125" style="380" customWidth="1"/>
    <col min="15118" max="15118" width="16.265625" style="380" customWidth="1"/>
    <col min="15119" max="15119" width="15.3984375" style="380" customWidth="1"/>
    <col min="15120" max="15120" width="8.86328125" style="380"/>
    <col min="15121" max="15121" width="11" style="380" bestFit="1" customWidth="1"/>
    <col min="15122" max="15360" width="8.86328125" style="380"/>
    <col min="15361" max="15361" width="6.265625" style="380" customWidth="1"/>
    <col min="15362" max="15362" width="31.1328125" style="380" customWidth="1"/>
    <col min="15363" max="15363" width="32.265625" style="380" customWidth="1"/>
    <col min="15364" max="15364" width="16.86328125" style="380" customWidth="1"/>
    <col min="15365" max="15365" width="14.3984375" style="380" customWidth="1"/>
    <col min="15366" max="15366" width="19.1328125" style="380" customWidth="1"/>
    <col min="15367" max="15367" width="14.3984375" style="380" customWidth="1"/>
    <col min="15368" max="15368" width="22.86328125" style="380" customWidth="1"/>
    <col min="15369" max="15369" width="15.3984375" style="380" customWidth="1"/>
    <col min="15370" max="15370" width="13.73046875" style="380" customWidth="1"/>
    <col min="15371" max="15371" width="14.86328125" style="380" customWidth="1"/>
    <col min="15372" max="15372" width="13.1328125" style="380" customWidth="1"/>
    <col min="15373" max="15373" width="12.86328125" style="380" customWidth="1"/>
    <col min="15374" max="15374" width="16.265625" style="380" customWidth="1"/>
    <col min="15375" max="15375" width="15.3984375" style="380" customWidth="1"/>
    <col min="15376" max="15376" width="8.86328125" style="380"/>
    <col min="15377" max="15377" width="11" style="380" bestFit="1" customWidth="1"/>
    <col min="15378" max="15616" width="8.86328125" style="380"/>
    <col min="15617" max="15617" width="6.265625" style="380" customWidth="1"/>
    <col min="15618" max="15618" width="31.1328125" style="380" customWidth="1"/>
    <col min="15619" max="15619" width="32.265625" style="380" customWidth="1"/>
    <col min="15620" max="15620" width="16.86328125" style="380" customWidth="1"/>
    <col min="15621" max="15621" width="14.3984375" style="380" customWidth="1"/>
    <col min="15622" max="15622" width="19.1328125" style="380" customWidth="1"/>
    <col min="15623" max="15623" width="14.3984375" style="380" customWidth="1"/>
    <col min="15624" max="15624" width="22.86328125" style="380" customWidth="1"/>
    <col min="15625" max="15625" width="15.3984375" style="380" customWidth="1"/>
    <col min="15626" max="15626" width="13.73046875" style="380" customWidth="1"/>
    <col min="15627" max="15627" width="14.86328125" style="380" customWidth="1"/>
    <col min="15628" max="15628" width="13.1328125" style="380" customWidth="1"/>
    <col min="15629" max="15629" width="12.86328125" style="380" customWidth="1"/>
    <col min="15630" max="15630" width="16.265625" style="380" customWidth="1"/>
    <col min="15631" max="15631" width="15.3984375" style="380" customWidth="1"/>
    <col min="15632" max="15632" width="8.86328125" style="380"/>
    <col min="15633" max="15633" width="11" style="380" bestFit="1" customWidth="1"/>
    <col min="15634" max="15872" width="8.86328125" style="380"/>
    <col min="15873" max="15873" width="6.265625" style="380" customWidth="1"/>
    <col min="15874" max="15874" width="31.1328125" style="380" customWidth="1"/>
    <col min="15875" max="15875" width="32.265625" style="380" customWidth="1"/>
    <col min="15876" max="15876" width="16.86328125" style="380" customWidth="1"/>
    <col min="15877" max="15877" width="14.3984375" style="380" customWidth="1"/>
    <col min="15878" max="15878" width="19.1328125" style="380" customWidth="1"/>
    <col min="15879" max="15879" width="14.3984375" style="380" customWidth="1"/>
    <col min="15880" max="15880" width="22.86328125" style="380" customWidth="1"/>
    <col min="15881" max="15881" width="15.3984375" style="380" customWidth="1"/>
    <col min="15882" max="15882" width="13.73046875" style="380" customWidth="1"/>
    <col min="15883" max="15883" width="14.86328125" style="380" customWidth="1"/>
    <col min="15884" max="15884" width="13.1328125" style="380" customWidth="1"/>
    <col min="15885" max="15885" width="12.86328125" style="380" customWidth="1"/>
    <col min="15886" max="15886" width="16.265625" style="380" customWidth="1"/>
    <col min="15887" max="15887" width="15.3984375" style="380" customWidth="1"/>
    <col min="15888" max="15888" width="8.86328125" style="380"/>
    <col min="15889" max="15889" width="11" style="380" bestFit="1" customWidth="1"/>
    <col min="15890" max="16128" width="8.86328125" style="380"/>
    <col min="16129" max="16129" width="6.265625" style="380" customWidth="1"/>
    <col min="16130" max="16130" width="31.1328125" style="380" customWidth="1"/>
    <col min="16131" max="16131" width="32.265625" style="380" customWidth="1"/>
    <col min="16132" max="16132" width="16.86328125" style="380" customWidth="1"/>
    <col min="16133" max="16133" width="14.3984375" style="380" customWidth="1"/>
    <col min="16134" max="16134" width="19.1328125" style="380" customWidth="1"/>
    <col min="16135" max="16135" width="14.3984375" style="380" customWidth="1"/>
    <col min="16136" max="16136" width="22.86328125" style="380" customWidth="1"/>
    <col min="16137" max="16137" width="15.3984375" style="380" customWidth="1"/>
    <col min="16138" max="16138" width="13.73046875" style="380" customWidth="1"/>
    <col min="16139" max="16139" width="14.86328125" style="380" customWidth="1"/>
    <col min="16140" max="16140" width="13.1328125" style="380" customWidth="1"/>
    <col min="16141" max="16141" width="12.86328125" style="380" customWidth="1"/>
    <col min="16142" max="16142" width="16.265625" style="380" customWidth="1"/>
    <col min="16143" max="16143" width="15.3984375" style="380" customWidth="1"/>
    <col min="16144" max="16144" width="8.86328125" style="380"/>
    <col min="16145" max="16145" width="11" style="380" bestFit="1" customWidth="1"/>
    <col min="16146" max="16384" width="8.86328125" style="380"/>
  </cols>
  <sheetData>
    <row r="1" spans="1:18" s="371" customFormat="1" ht="33" customHeight="1">
      <c r="B1" s="485"/>
      <c r="C1" s="485"/>
      <c r="D1" s="485"/>
      <c r="E1" s="485"/>
      <c r="F1" s="485"/>
      <c r="G1" s="485"/>
      <c r="H1" s="485"/>
      <c r="I1" s="485"/>
      <c r="J1" s="485"/>
      <c r="K1" s="485"/>
      <c r="L1" s="485"/>
      <c r="M1" s="485"/>
      <c r="N1" s="485"/>
      <c r="O1" s="485"/>
    </row>
    <row r="2" spans="1:18" s="371" customFormat="1" ht="34.5" customHeight="1">
      <c r="B2" s="482" t="s">
        <v>2657</v>
      </c>
      <c r="C2" s="482"/>
      <c r="D2" s="482"/>
      <c r="E2" s="482"/>
      <c r="F2" s="482"/>
      <c r="G2" s="482"/>
      <c r="H2" s="482"/>
      <c r="I2" s="482"/>
      <c r="J2" s="482"/>
      <c r="K2" s="482"/>
      <c r="L2" s="482"/>
      <c r="M2" s="482"/>
      <c r="N2" s="482"/>
      <c r="O2" s="482"/>
      <c r="P2" s="413"/>
      <c r="R2" s="372"/>
    </row>
    <row r="3" spans="1:18" s="371" customFormat="1" ht="22.5" customHeight="1">
      <c r="B3" s="487"/>
      <c r="C3" s="487"/>
      <c r="D3" s="487"/>
      <c r="E3" s="487"/>
      <c r="F3" s="487"/>
      <c r="G3" s="487"/>
      <c r="H3" s="487"/>
      <c r="I3" s="487"/>
      <c r="J3" s="487"/>
      <c r="K3" s="487"/>
      <c r="L3" s="487"/>
      <c r="M3" s="487"/>
      <c r="N3" s="487"/>
      <c r="O3" s="487"/>
      <c r="P3" s="413"/>
      <c r="R3" s="372"/>
    </row>
    <row r="4" spans="1:18" s="371" customFormat="1" ht="23.25" customHeight="1">
      <c r="B4" s="488" t="s">
        <v>310</v>
      </c>
      <c r="C4" s="488"/>
      <c r="D4" s="488"/>
      <c r="E4" s="488"/>
      <c r="F4" s="488"/>
      <c r="G4" s="488"/>
      <c r="H4" s="488"/>
      <c r="I4" s="488"/>
      <c r="J4" s="488"/>
      <c r="K4" s="488"/>
      <c r="L4" s="488"/>
      <c r="M4" s="488"/>
      <c r="N4" s="488"/>
      <c r="O4" s="488"/>
      <c r="P4" s="373"/>
    </row>
    <row r="5" spans="1:18" s="371" customFormat="1" ht="15">
      <c r="B5" s="373"/>
      <c r="C5" s="373"/>
      <c r="D5" s="373"/>
      <c r="E5" s="373"/>
      <c r="F5" s="373"/>
      <c r="G5" s="373"/>
      <c r="H5" s="373"/>
      <c r="I5" s="373"/>
      <c r="J5" s="373"/>
    </row>
    <row r="6" spans="1:18" s="371" customFormat="1" ht="15">
      <c r="B6" s="489"/>
      <c r="C6" s="489"/>
      <c r="D6" s="489" t="s">
        <v>1047</v>
      </c>
      <c r="E6" s="489"/>
      <c r="F6" s="489"/>
      <c r="G6" s="489"/>
      <c r="H6" s="489"/>
      <c r="I6" s="489"/>
      <c r="J6" s="489"/>
      <c r="K6" s="489"/>
      <c r="L6" s="489"/>
      <c r="M6" s="489"/>
      <c r="N6" s="489"/>
      <c r="O6" s="489"/>
    </row>
    <row r="7" spans="1:18" s="371" customFormat="1" ht="15">
      <c r="B7" s="374" t="s">
        <v>311</v>
      </c>
      <c r="C7" s="374" t="s">
        <v>49</v>
      </c>
      <c r="D7" s="407">
        <v>43831</v>
      </c>
      <c r="E7" s="407">
        <v>43862</v>
      </c>
      <c r="F7" s="407">
        <v>43891</v>
      </c>
      <c r="G7" s="407">
        <v>43922</v>
      </c>
      <c r="H7" s="407">
        <v>43952</v>
      </c>
      <c r="I7" s="407">
        <v>43983</v>
      </c>
      <c r="J7" s="407">
        <v>44013</v>
      </c>
      <c r="K7" s="407">
        <v>44044</v>
      </c>
      <c r="L7" s="407">
        <v>44075</v>
      </c>
      <c r="M7" s="407">
        <v>44105</v>
      </c>
      <c r="N7" s="407">
        <v>44136</v>
      </c>
      <c r="O7" s="407">
        <v>44166</v>
      </c>
    </row>
    <row r="8" spans="1:18" s="371" customFormat="1" ht="33" customHeight="1">
      <c r="B8" s="374"/>
      <c r="C8" s="374"/>
      <c r="D8" s="414">
        <v>1</v>
      </c>
      <c r="E8" s="414">
        <v>2</v>
      </c>
      <c r="F8" s="414">
        <v>3</v>
      </c>
      <c r="G8" s="414">
        <v>4</v>
      </c>
      <c r="H8" s="414">
        <v>5</v>
      </c>
      <c r="I8" s="414">
        <v>6</v>
      </c>
      <c r="J8" s="414">
        <v>7</v>
      </c>
      <c r="K8" s="414">
        <v>8</v>
      </c>
      <c r="L8" s="414">
        <v>9</v>
      </c>
      <c r="M8" s="414">
        <v>10</v>
      </c>
      <c r="N8" s="414">
        <v>11</v>
      </c>
      <c r="O8" s="414">
        <v>12</v>
      </c>
    </row>
    <row r="9" spans="1:18" s="371" customFormat="1" ht="15" customHeight="1">
      <c r="A9" s="371">
        <v>1</v>
      </c>
      <c r="B9" s="375" t="s">
        <v>312</v>
      </c>
      <c r="C9" s="373" t="s">
        <v>309</v>
      </c>
      <c r="D9" s="415"/>
      <c r="E9" s="415"/>
      <c r="F9" s="415"/>
      <c r="G9" s="415"/>
      <c r="H9" s="415"/>
      <c r="I9" s="415"/>
      <c r="J9" s="415"/>
      <c r="K9" s="415"/>
      <c r="L9" s="415"/>
      <c r="M9" s="415"/>
      <c r="N9" s="415"/>
      <c r="O9" s="415"/>
    </row>
    <row r="10" spans="1:18" s="371" customFormat="1" ht="15">
      <c r="B10" s="375"/>
      <c r="C10" s="373" t="s">
        <v>835</v>
      </c>
      <c r="D10" s="415"/>
      <c r="E10" s="415"/>
      <c r="F10" s="415"/>
      <c r="G10" s="415"/>
      <c r="H10" s="415"/>
      <c r="I10" s="415"/>
      <c r="J10" s="415"/>
      <c r="K10" s="415"/>
      <c r="L10" s="415"/>
      <c r="M10" s="415"/>
      <c r="N10" s="415"/>
      <c r="O10" s="415"/>
    </row>
    <row r="11" spans="1:18" s="371" customFormat="1" ht="15">
      <c r="B11" s="375"/>
      <c r="C11" s="373" t="s">
        <v>571</v>
      </c>
      <c r="D11" s="415"/>
      <c r="E11" s="415"/>
      <c r="F11" s="415"/>
      <c r="G11" s="415"/>
      <c r="H11" s="415"/>
      <c r="I11" s="415"/>
      <c r="J11" s="415"/>
      <c r="K11" s="415"/>
      <c r="L11" s="415"/>
      <c r="M11" s="415"/>
      <c r="N11" s="415"/>
      <c r="O11" s="415"/>
    </row>
    <row r="12" spans="1:18" s="371" customFormat="1" ht="15">
      <c r="B12" s="375"/>
      <c r="C12" s="373" t="s">
        <v>313</v>
      </c>
      <c r="D12" s="416"/>
      <c r="E12" s="416"/>
      <c r="F12" s="416"/>
      <c r="G12" s="416"/>
      <c r="H12" s="416"/>
      <c r="I12" s="416"/>
      <c r="J12" s="416"/>
      <c r="K12" s="416"/>
      <c r="L12" s="416"/>
      <c r="M12" s="416"/>
      <c r="N12" s="416"/>
      <c r="O12" s="416"/>
    </row>
    <row r="13" spans="1:18" s="371" customFormat="1" ht="15">
      <c r="B13" s="375"/>
      <c r="D13" s="417"/>
      <c r="E13" s="418"/>
      <c r="F13" s="418"/>
      <c r="G13" s="417"/>
      <c r="H13" s="417"/>
      <c r="I13" s="417"/>
      <c r="J13" s="417"/>
      <c r="K13" s="417"/>
      <c r="L13" s="417"/>
      <c r="M13" s="417"/>
      <c r="N13" s="417"/>
      <c r="O13" s="417"/>
    </row>
    <row r="14" spans="1:18" s="371" customFormat="1" ht="15" customHeight="1">
      <c r="A14" s="371">
        <v>2</v>
      </c>
      <c r="B14" s="375" t="s">
        <v>315</v>
      </c>
      <c r="C14" s="373" t="s">
        <v>309</v>
      </c>
      <c r="D14" s="417"/>
      <c r="E14" s="417"/>
      <c r="F14" s="417"/>
      <c r="G14" s="417"/>
      <c r="H14" s="417"/>
      <c r="I14" s="417"/>
      <c r="J14" s="417"/>
      <c r="K14" s="417"/>
      <c r="L14" s="417"/>
      <c r="M14" s="417"/>
      <c r="N14" s="417"/>
      <c r="O14" s="417"/>
    </row>
    <row r="15" spans="1:18" s="371" customFormat="1" ht="15">
      <c r="B15" s="375"/>
      <c r="C15" s="373" t="s">
        <v>835</v>
      </c>
      <c r="D15" s="417"/>
      <c r="E15" s="417"/>
      <c r="F15" s="417"/>
      <c r="G15" s="417"/>
      <c r="H15" s="417"/>
      <c r="I15" s="417"/>
      <c r="J15" s="417"/>
      <c r="K15" s="417"/>
      <c r="L15" s="417"/>
      <c r="M15" s="417"/>
      <c r="N15" s="417"/>
      <c r="O15" s="417"/>
    </row>
    <row r="16" spans="1:18" s="371" customFormat="1" ht="15">
      <c r="B16" s="375"/>
      <c r="C16" s="373" t="s">
        <v>571</v>
      </c>
      <c r="D16" s="417"/>
      <c r="E16" s="417"/>
      <c r="F16" s="417"/>
      <c r="G16" s="417"/>
      <c r="H16" s="417"/>
      <c r="I16" s="417"/>
      <c r="J16" s="417"/>
      <c r="K16" s="417"/>
      <c r="L16" s="417"/>
      <c r="M16" s="417"/>
      <c r="N16" s="417"/>
      <c r="O16" s="417"/>
    </row>
    <row r="17" spans="1:16" s="371" customFormat="1" ht="15">
      <c r="B17" s="375"/>
      <c r="C17" s="373"/>
      <c r="D17" s="417"/>
      <c r="E17" s="418"/>
      <c r="F17" s="418"/>
      <c r="G17" s="417"/>
      <c r="H17" s="417"/>
      <c r="I17" s="417"/>
      <c r="J17" s="417"/>
      <c r="K17" s="417"/>
      <c r="L17" s="417"/>
      <c r="M17" s="417"/>
      <c r="N17" s="417"/>
      <c r="O17" s="417"/>
    </row>
    <row r="18" spans="1:16" s="371" customFormat="1" ht="15" customHeight="1">
      <c r="A18" s="371">
        <v>3</v>
      </c>
      <c r="B18" s="486" t="s">
        <v>595</v>
      </c>
      <c r="C18" s="373" t="s">
        <v>309</v>
      </c>
      <c r="D18" s="417"/>
      <c r="E18" s="417"/>
      <c r="F18" s="417"/>
      <c r="G18" s="417"/>
      <c r="H18" s="417"/>
      <c r="I18" s="417"/>
      <c r="J18" s="417"/>
      <c r="K18" s="417"/>
      <c r="L18" s="417"/>
      <c r="M18" s="417"/>
      <c r="N18" s="417"/>
      <c r="O18" s="417"/>
    </row>
    <row r="19" spans="1:16" s="371" customFormat="1" ht="15">
      <c r="B19" s="486"/>
      <c r="C19" s="373" t="s">
        <v>835</v>
      </c>
      <c r="D19" s="417"/>
      <c r="E19" s="417"/>
      <c r="F19" s="417"/>
      <c r="G19" s="417"/>
      <c r="H19" s="417"/>
      <c r="I19" s="417"/>
      <c r="J19" s="417"/>
      <c r="K19" s="417"/>
      <c r="L19" s="417"/>
      <c r="M19" s="417"/>
      <c r="N19" s="417"/>
      <c r="O19" s="417"/>
    </row>
    <row r="20" spans="1:16" s="371" customFormat="1" ht="15">
      <c r="B20" s="486"/>
      <c r="C20" s="373" t="s">
        <v>571</v>
      </c>
      <c r="D20" s="417"/>
      <c r="E20" s="417"/>
      <c r="F20" s="417"/>
      <c r="G20" s="417"/>
      <c r="H20" s="417"/>
      <c r="I20" s="417"/>
      <c r="J20" s="417"/>
      <c r="K20" s="417"/>
      <c r="L20" s="417"/>
      <c r="M20" s="417"/>
      <c r="N20" s="417"/>
      <c r="O20" s="417"/>
    </row>
    <row r="21" spans="1:16" s="371" customFormat="1" ht="15">
      <c r="D21" s="419"/>
      <c r="E21" s="419"/>
      <c r="F21" s="419"/>
      <c r="G21" s="419"/>
      <c r="H21" s="419"/>
      <c r="I21" s="419"/>
      <c r="J21" s="419"/>
      <c r="K21" s="419"/>
      <c r="L21" s="419"/>
      <c r="M21" s="419"/>
      <c r="N21" s="419"/>
      <c r="O21" s="419"/>
    </row>
    <row r="22" spans="1:16" s="371" customFormat="1" ht="30">
      <c r="B22" s="375" t="s">
        <v>596</v>
      </c>
      <c r="C22" s="373" t="s">
        <v>309</v>
      </c>
      <c r="D22" s="417"/>
      <c r="E22" s="417"/>
      <c r="F22" s="417"/>
      <c r="G22" s="417"/>
      <c r="H22" s="417"/>
      <c r="I22" s="417"/>
      <c r="J22" s="417"/>
      <c r="K22" s="417"/>
      <c r="L22" s="417"/>
      <c r="M22" s="417"/>
      <c r="N22" s="417"/>
      <c r="O22" s="417"/>
    </row>
    <row r="23" spans="1:16" s="371" customFormat="1" ht="15">
      <c r="B23" s="375"/>
      <c r="C23" s="373" t="s">
        <v>835</v>
      </c>
      <c r="D23" s="417"/>
      <c r="E23" s="417"/>
      <c r="F23" s="417"/>
      <c r="G23" s="417"/>
      <c r="H23" s="417"/>
      <c r="I23" s="417"/>
      <c r="J23" s="417"/>
      <c r="K23" s="417"/>
      <c r="L23" s="417"/>
      <c r="M23" s="417"/>
      <c r="N23" s="417"/>
      <c r="O23" s="417"/>
    </row>
    <row r="24" spans="1:16" s="371" customFormat="1" ht="15">
      <c r="B24" s="375"/>
      <c r="C24" s="373" t="s">
        <v>571</v>
      </c>
      <c r="D24" s="417"/>
      <c r="E24" s="417"/>
      <c r="F24" s="417"/>
      <c r="G24" s="417"/>
      <c r="H24" s="417"/>
      <c r="I24" s="417"/>
      <c r="J24" s="417"/>
      <c r="K24" s="417"/>
      <c r="L24" s="417"/>
      <c r="M24" s="417"/>
      <c r="N24" s="417"/>
      <c r="O24" s="417"/>
    </row>
    <row r="25" spans="1:16" s="371" customFormat="1" ht="15">
      <c r="B25" s="375"/>
      <c r="D25" s="419"/>
      <c r="E25" s="419"/>
      <c r="F25" s="420"/>
      <c r="G25" s="420"/>
      <c r="H25" s="419"/>
      <c r="I25" s="419"/>
      <c r="J25" s="419"/>
      <c r="K25" s="419"/>
      <c r="L25" s="419"/>
      <c r="M25" s="419"/>
      <c r="N25" s="419"/>
      <c r="O25" s="419"/>
    </row>
    <row r="26" spans="1:16" s="371" customFormat="1" ht="30">
      <c r="A26" s="371">
        <v>4</v>
      </c>
      <c r="B26" s="375" t="s">
        <v>2658</v>
      </c>
      <c r="C26" s="373" t="s">
        <v>309</v>
      </c>
      <c r="D26" s="421"/>
      <c r="E26" s="421"/>
      <c r="F26" s="421"/>
      <c r="G26" s="421"/>
      <c r="H26" s="421"/>
      <c r="I26" s="421"/>
      <c r="J26" s="421"/>
      <c r="K26" s="421"/>
      <c r="L26" s="421"/>
      <c r="M26" s="421"/>
      <c r="N26" s="421"/>
      <c r="O26" s="421"/>
    </row>
    <row r="27" spans="1:16" s="371" customFormat="1" ht="15">
      <c r="B27" s="375"/>
      <c r="C27" s="373" t="s">
        <v>835</v>
      </c>
      <c r="D27" s="421"/>
      <c r="E27" s="421"/>
      <c r="F27" s="421"/>
      <c r="G27" s="421"/>
      <c r="H27" s="421"/>
      <c r="I27" s="421"/>
      <c r="J27" s="421"/>
      <c r="K27" s="421"/>
      <c r="L27" s="421"/>
      <c r="M27" s="421"/>
      <c r="N27" s="421"/>
      <c r="O27" s="421"/>
    </row>
    <row r="28" spans="1:16" s="371" customFormat="1" ht="15">
      <c r="B28" s="375"/>
      <c r="C28" s="373" t="s">
        <v>571</v>
      </c>
      <c r="D28" s="421"/>
      <c r="E28" s="421"/>
      <c r="F28" s="421"/>
      <c r="G28" s="421"/>
      <c r="H28" s="421"/>
      <c r="I28" s="421"/>
      <c r="J28" s="421"/>
      <c r="K28" s="421"/>
      <c r="L28" s="421"/>
      <c r="M28" s="421"/>
      <c r="N28" s="421"/>
      <c r="O28" s="421"/>
    </row>
    <row r="29" spans="1:16" s="371" customFormat="1" ht="15">
      <c r="B29" s="375"/>
      <c r="D29" s="420"/>
      <c r="E29" s="420"/>
      <c r="F29" s="420"/>
      <c r="G29" s="420"/>
      <c r="H29" s="420"/>
      <c r="I29" s="420"/>
      <c r="J29" s="420"/>
      <c r="K29" s="420"/>
      <c r="L29" s="420"/>
      <c r="M29" s="420"/>
      <c r="N29" s="420"/>
      <c r="O29" s="420"/>
    </row>
    <row r="30" spans="1:16" s="371" customFormat="1" ht="15" customHeight="1">
      <c r="A30" s="376">
        <v>5</v>
      </c>
      <c r="B30" s="486" t="s">
        <v>836</v>
      </c>
      <c r="C30" s="373" t="s">
        <v>309</v>
      </c>
      <c r="D30" s="417"/>
      <c r="E30" s="417"/>
      <c r="F30" s="417"/>
      <c r="G30" s="417"/>
      <c r="H30" s="417"/>
      <c r="I30" s="417"/>
      <c r="J30" s="417"/>
      <c r="K30" s="417"/>
      <c r="L30" s="417"/>
      <c r="M30" s="417"/>
      <c r="N30" s="417"/>
      <c r="O30" s="417"/>
      <c r="P30" s="422"/>
    </row>
    <row r="31" spans="1:16" s="371" customFormat="1" ht="15">
      <c r="A31" s="376"/>
      <c r="B31" s="486"/>
      <c r="C31" s="373" t="s">
        <v>835</v>
      </c>
      <c r="D31" s="417"/>
      <c r="E31" s="417"/>
      <c r="F31" s="417"/>
      <c r="G31" s="417"/>
      <c r="H31" s="417"/>
      <c r="I31" s="417"/>
      <c r="J31" s="417"/>
      <c r="K31" s="417"/>
      <c r="L31" s="417"/>
      <c r="M31" s="417"/>
      <c r="N31" s="417"/>
      <c r="O31" s="417"/>
      <c r="P31" s="422"/>
    </row>
    <row r="32" spans="1:16" s="371" customFormat="1" ht="15">
      <c r="B32" s="486"/>
      <c r="C32" s="373" t="s">
        <v>571</v>
      </c>
      <c r="D32" s="417"/>
      <c r="E32" s="417"/>
      <c r="F32" s="417"/>
      <c r="G32" s="417"/>
      <c r="H32" s="417"/>
      <c r="I32" s="417"/>
      <c r="J32" s="417"/>
      <c r="K32" s="417"/>
      <c r="L32" s="417"/>
      <c r="M32" s="417"/>
      <c r="N32" s="417"/>
      <c r="O32" s="417"/>
      <c r="P32" s="422"/>
    </row>
    <row r="33" spans="1:15" s="371" customFormat="1" ht="16.5" customHeight="1">
      <c r="B33" s="375"/>
      <c r="D33" s="418"/>
      <c r="E33" s="418"/>
      <c r="F33" s="418"/>
      <c r="G33" s="418"/>
      <c r="H33" s="418"/>
      <c r="I33" s="418"/>
      <c r="J33" s="418"/>
      <c r="K33" s="418"/>
      <c r="L33" s="418"/>
      <c r="M33" s="418"/>
      <c r="N33" s="418"/>
      <c r="O33" s="418"/>
    </row>
    <row r="34" spans="1:15" s="371" customFormat="1" ht="30">
      <c r="A34" s="371">
        <v>6</v>
      </c>
      <c r="B34" s="375" t="s">
        <v>314</v>
      </c>
      <c r="C34" s="373" t="s">
        <v>309</v>
      </c>
      <c r="D34" s="418"/>
      <c r="E34" s="418"/>
      <c r="F34" s="418"/>
      <c r="G34" s="418"/>
      <c r="H34" s="418"/>
      <c r="I34" s="418"/>
      <c r="J34" s="418"/>
      <c r="K34" s="418"/>
      <c r="L34" s="418"/>
      <c r="M34" s="418"/>
      <c r="N34" s="418"/>
      <c r="O34" s="418"/>
    </row>
    <row r="35" spans="1:15" s="371" customFormat="1" ht="24" customHeight="1">
      <c r="B35" s="375"/>
      <c r="C35" s="373" t="s">
        <v>835</v>
      </c>
      <c r="D35" s="418"/>
      <c r="E35" s="418"/>
      <c r="F35" s="418"/>
      <c r="G35" s="418"/>
      <c r="H35" s="418"/>
      <c r="I35" s="418"/>
      <c r="J35" s="418"/>
      <c r="K35" s="418"/>
      <c r="L35" s="418"/>
      <c r="M35" s="418"/>
      <c r="N35" s="418"/>
      <c r="O35" s="418"/>
    </row>
    <row r="36" spans="1:15" s="371" customFormat="1" ht="24" customHeight="1">
      <c r="B36" s="375"/>
      <c r="C36" s="373" t="s">
        <v>571</v>
      </c>
      <c r="D36" s="418"/>
      <c r="E36" s="418"/>
      <c r="F36" s="418"/>
      <c r="G36" s="418"/>
      <c r="H36" s="418"/>
      <c r="I36" s="418"/>
      <c r="J36" s="418"/>
      <c r="K36" s="418"/>
      <c r="L36" s="418"/>
      <c r="M36" s="418"/>
      <c r="N36" s="418"/>
      <c r="O36" s="418"/>
    </row>
    <row r="37" spans="1:15" s="371" customFormat="1" ht="15">
      <c r="B37" s="375"/>
      <c r="D37" s="418"/>
      <c r="E37" s="418"/>
      <c r="F37" s="418"/>
      <c r="G37" s="418"/>
      <c r="H37" s="418"/>
      <c r="I37" s="418"/>
      <c r="J37" s="418"/>
      <c r="K37" s="418"/>
      <c r="L37" s="418"/>
      <c r="M37" s="418"/>
      <c r="N37" s="418"/>
      <c r="O37" s="418"/>
    </row>
    <row r="38" spans="1:15" s="371" customFormat="1" ht="30">
      <c r="A38" s="371">
        <v>7</v>
      </c>
      <c r="B38" s="377" t="s">
        <v>574</v>
      </c>
      <c r="C38" s="373" t="s">
        <v>309</v>
      </c>
      <c r="D38" s="423"/>
      <c r="E38" s="423"/>
      <c r="F38" s="423"/>
      <c r="G38" s="423"/>
      <c r="H38" s="423"/>
      <c r="I38" s="423"/>
      <c r="J38" s="423"/>
      <c r="K38" s="423"/>
      <c r="L38" s="423"/>
      <c r="M38" s="423"/>
      <c r="N38" s="423"/>
      <c r="O38" s="423"/>
    </row>
    <row r="39" spans="1:15" s="371" customFormat="1" ht="24" customHeight="1">
      <c r="B39" s="374"/>
      <c r="C39" s="373" t="s">
        <v>835</v>
      </c>
      <c r="D39" s="423"/>
      <c r="E39" s="423"/>
      <c r="F39" s="423"/>
      <c r="G39" s="423"/>
      <c r="H39" s="423"/>
      <c r="I39" s="423"/>
      <c r="J39" s="423"/>
      <c r="K39" s="423"/>
      <c r="L39" s="423"/>
      <c r="M39" s="423"/>
      <c r="N39" s="423"/>
      <c r="O39" s="423"/>
    </row>
    <row r="40" spans="1:15" s="371" customFormat="1" ht="24" customHeight="1">
      <c r="C40" s="373" t="s">
        <v>2659</v>
      </c>
      <c r="D40" s="423"/>
      <c r="E40" s="423"/>
      <c r="F40" s="423"/>
      <c r="G40" s="423"/>
      <c r="H40" s="423"/>
      <c r="I40" s="423"/>
      <c r="J40" s="423"/>
      <c r="K40" s="423"/>
      <c r="L40" s="423"/>
      <c r="M40" s="423"/>
      <c r="N40" s="423"/>
      <c r="O40" s="423"/>
    </row>
    <row r="41" spans="1:15" s="371" customFormat="1" ht="30" customHeight="1" thickBot="1">
      <c r="C41" s="424" t="s">
        <v>313</v>
      </c>
      <c r="D41" s="425"/>
      <c r="E41" s="425"/>
      <c r="F41" s="425"/>
      <c r="G41" s="425"/>
      <c r="H41" s="425"/>
      <c r="I41" s="425"/>
      <c r="J41" s="425"/>
      <c r="K41" s="425"/>
      <c r="L41" s="425"/>
      <c r="M41" s="425"/>
      <c r="N41" s="425"/>
      <c r="O41" s="425"/>
    </row>
    <row r="42" spans="1:15" s="371" customFormat="1" ht="12" customHeight="1"/>
    <row r="43" spans="1:15" s="371" customFormat="1" ht="12.75" customHeight="1">
      <c r="B43" s="378"/>
      <c r="C43" s="379"/>
      <c r="D43" s="414"/>
      <c r="E43" s="414"/>
      <c r="F43" s="414"/>
      <c r="G43" s="414"/>
      <c r="H43" s="414"/>
      <c r="I43" s="414"/>
      <c r="J43" s="414"/>
      <c r="K43" s="414"/>
      <c r="L43" s="414"/>
      <c r="M43" s="414"/>
      <c r="N43" s="414"/>
      <c r="O43" s="414"/>
    </row>
    <row r="44" spans="1:15" s="371" customFormat="1" ht="23.25" customHeight="1">
      <c r="B44" s="482" t="s">
        <v>2675</v>
      </c>
      <c r="C44" s="482" t="s">
        <v>2660</v>
      </c>
      <c r="D44" s="482"/>
      <c r="E44" s="482"/>
      <c r="F44" s="482"/>
      <c r="G44" s="482"/>
      <c r="H44" s="482"/>
      <c r="I44" s="482"/>
      <c r="J44" s="482"/>
      <c r="K44" s="482"/>
      <c r="L44" s="482"/>
      <c r="M44" s="482"/>
      <c r="N44" s="482"/>
      <c r="O44" s="482"/>
    </row>
    <row r="45" spans="1:15" s="371" customFormat="1" ht="15">
      <c r="B45" s="380"/>
      <c r="C45" s="380"/>
      <c r="D45" s="407">
        <v>43831</v>
      </c>
      <c r="E45" s="407">
        <v>43862</v>
      </c>
      <c r="F45" s="407">
        <v>43891</v>
      </c>
      <c r="G45" s="407">
        <v>43922</v>
      </c>
      <c r="H45" s="407">
        <v>43952</v>
      </c>
      <c r="I45" s="407">
        <v>43983</v>
      </c>
      <c r="J45" s="407">
        <v>44013</v>
      </c>
      <c r="K45" s="407">
        <v>44044</v>
      </c>
      <c r="L45" s="407">
        <v>44075</v>
      </c>
      <c r="M45" s="407">
        <v>44105</v>
      </c>
      <c r="N45" s="407">
        <v>44136</v>
      </c>
      <c r="O45" s="407">
        <v>44166</v>
      </c>
    </row>
    <row r="46" spans="1:15" s="371" customFormat="1" ht="15">
      <c r="B46" s="393" t="s">
        <v>316</v>
      </c>
      <c r="C46" s="394"/>
      <c r="D46" s="426"/>
      <c r="E46" s="426"/>
      <c r="F46" s="426"/>
      <c r="G46" s="426"/>
      <c r="H46" s="426"/>
      <c r="I46" s="426"/>
      <c r="J46" s="426"/>
      <c r="K46" s="426"/>
      <c r="L46" s="426"/>
      <c r="M46" s="426"/>
      <c r="N46" s="426"/>
      <c r="O46" s="426"/>
    </row>
    <row r="47" spans="1:15" s="371" customFormat="1" ht="15">
      <c r="B47" s="380"/>
      <c r="C47" s="380"/>
      <c r="D47" s="426"/>
      <c r="E47" s="426"/>
      <c r="F47" s="426"/>
      <c r="G47" s="426"/>
      <c r="H47" s="426"/>
      <c r="I47" s="426"/>
      <c r="J47" s="426"/>
      <c r="K47" s="426"/>
      <c r="L47" s="426"/>
      <c r="M47" s="426"/>
      <c r="N47" s="426"/>
      <c r="O47" s="426"/>
    </row>
    <row r="48" spans="1:15" s="371" customFormat="1" ht="15">
      <c r="B48" s="427"/>
      <c r="C48" s="381" t="s">
        <v>515</v>
      </c>
      <c r="D48" s="406"/>
      <c r="E48" s="406"/>
      <c r="F48" s="406"/>
      <c r="G48" s="406"/>
      <c r="H48" s="406"/>
      <c r="I48" s="406"/>
      <c r="J48" s="406"/>
      <c r="K48" s="405"/>
      <c r="L48" s="406"/>
      <c r="M48" s="406"/>
      <c r="N48" s="406"/>
      <c r="O48" s="406"/>
    </row>
    <row r="49" spans="2:15" s="371" customFormat="1" ht="15">
      <c r="B49" s="395"/>
      <c r="C49" s="381" t="s">
        <v>448</v>
      </c>
      <c r="D49" s="406"/>
      <c r="E49" s="406"/>
      <c r="F49" s="406"/>
      <c r="G49" s="406"/>
      <c r="H49" s="406"/>
      <c r="I49" s="406"/>
      <c r="J49" s="406"/>
      <c r="K49" s="405"/>
      <c r="L49" s="406"/>
      <c r="M49" s="406"/>
      <c r="N49" s="406"/>
      <c r="O49" s="406"/>
    </row>
    <row r="50" spans="2:15" s="371" customFormat="1" ht="15">
      <c r="B50" s="395"/>
      <c r="C50" s="382" t="s">
        <v>742</v>
      </c>
      <c r="D50" s="404"/>
      <c r="E50" s="404"/>
      <c r="F50" s="404"/>
      <c r="G50" s="404"/>
      <c r="H50" s="404"/>
      <c r="I50" s="404"/>
      <c r="J50" s="404"/>
      <c r="K50" s="403"/>
      <c r="L50" s="404"/>
      <c r="M50" s="404"/>
      <c r="N50" s="404"/>
      <c r="O50" s="404"/>
    </row>
    <row r="51" spans="2:15" s="371" customFormat="1" ht="15.4" thickBot="1">
      <c r="B51" s="383"/>
      <c r="C51" s="384" t="s">
        <v>317</v>
      </c>
      <c r="D51" s="428"/>
      <c r="E51" s="428"/>
      <c r="F51" s="428"/>
      <c r="G51" s="428"/>
      <c r="H51" s="428"/>
      <c r="I51" s="428"/>
      <c r="J51" s="428"/>
      <c r="K51" s="428"/>
      <c r="L51" s="428"/>
      <c r="M51" s="428"/>
      <c r="N51" s="428"/>
      <c r="O51" s="428"/>
    </row>
    <row r="52" spans="2:15" s="371" customFormat="1" ht="15">
      <c r="B52" s="383"/>
      <c r="C52" s="385"/>
      <c r="D52" s="429"/>
      <c r="E52" s="429"/>
      <c r="F52" s="429"/>
      <c r="G52" s="429"/>
      <c r="H52" s="429"/>
      <c r="I52" s="429"/>
      <c r="J52" s="429"/>
      <c r="K52" s="430"/>
      <c r="L52" s="429"/>
      <c r="M52" s="429"/>
      <c r="N52" s="429"/>
      <c r="O52" s="429"/>
    </row>
    <row r="53" spans="2:15" s="371" customFormat="1" ht="15">
      <c r="B53" s="383"/>
      <c r="C53" s="386"/>
      <c r="D53" s="431"/>
      <c r="E53" s="431"/>
      <c r="F53" s="431"/>
      <c r="G53" s="431"/>
      <c r="H53" s="431"/>
      <c r="I53" s="431"/>
      <c r="J53" s="431"/>
      <c r="K53" s="431"/>
      <c r="L53" s="431"/>
      <c r="M53" s="431"/>
      <c r="N53" s="431"/>
      <c r="O53" s="431"/>
    </row>
    <row r="54" spans="2:15" s="371" customFormat="1" ht="15">
      <c r="B54" s="396" t="s">
        <v>298</v>
      </c>
      <c r="C54" s="397"/>
      <c r="D54" s="432"/>
      <c r="E54" s="432"/>
      <c r="F54" s="432"/>
      <c r="G54" s="432"/>
      <c r="H54" s="432"/>
      <c r="I54" s="432"/>
      <c r="J54" s="432"/>
      <c r="K54" s="433"/>
      <c r="L54" s="432"/>
      <c r="M54" s="432"/>
      <c r="N54" s="432"/>
      <c r="O54" s="432"/>
    </row>
    <row r="55" spans="2:15" s="371" customFormat="1" ht="15">
      <c r="B55" s="397"/>
      <c r="C55" s="397"/>
      <c r="D55" s="406"/>
      <c r="E55" s="406"/>
      <c r="F55" s="406"/>
      <c r="G55" s="406"/>
      <c r="H55" s="406"/>
      <c r="I55" s="406"/>
      <c r="J55" s="406"/>
      <c r="K55" s="405"/>
      <c r="L55" s="406"/>
      <c r="M55" s="406"/>
      <c r="N55" s="406"/>
      <c r="O55" s="406"/>
    </row>
    <row r="56" spans="2:15" s="371" customFormat="1" ht="15">
      <c r="B56" s="398"/>
      <c r="C56" s="381" t="s">
        <v>656</v>
      </c>
      <c r="D56" s="429"/>
      <c r="E56" s="429"/>
      <c r="F56" s="429"/>
      <c r="G56" s="429"/>
      <c r="H56" s="429"/>
      <c r="I56" s="429"/>
      <c r="J56" s="429"/>
      <c r="K56" s="430"/>
      <c r="L56" s="429"/>
      <c r="M56" s="429"/>
      <c r="N56" s="429"/>
      <c r="O56" s="429"/>
    </row>
    <row r="57" spans="2:15" s="371" customFormat="1" ht="15.4" thickBot="1">
      <c r="B57" s="387"/>
      <c r="C57" s="384" t="s">
        <v>317</v>
      </c>
      <c r="D57" s="428"/>
      <c r="E57" s="428"/>
      <c r="F57" s="428"/>
      <c r="G57" s="428"/>
      <c r="H57" s="428"/>
      <c r="I57" s="428"/>
      <c r="J57" s="428"/>
      <c r="K57" s="428"/>
      <c r="L57" s="428"/>
      <c r="M57" s="428"/>
      <c r="N57" s="428"/>
      <c r="O57" s="428"/>
    </row>
    <row r="58" spans="2:15" s="371" customFormat="1" ht="15">
      <c r="B58" s="383"/>
      <c r="C58" s="385"/>
      <c r="D58" s="434"/>
      <c r="E58" s="434"/>
      <c r="F58" s="434"/>
      <c r="G58" s="434"/>
      <c r="H58" s="434"/>
      <c r="I58" s="434"/>
      <c r="J58" s="434"/>
      <c r="K58" s="434"/>
      <c r="L58" s="434"/>
      <c r="M58" s="434"/>
      <c r="N58" s="434"/>
      <c r="O58" s="434"/>
    </row>
    <row r="59" spans="2:15" s="371" customFormat="1" ht="15">
      <c r="B59" s="383"/>
      <c r="C59" s="386"/>
      <c r="D59" s="431"/>
      <c r="E59" s="431"/>
      <c r="F59" s="431"/>
      <c r="G59" s="431"/>
      <c r="H59" s="431"/>
      <c r="I59" s="431"/>
      <c r="J59" s="431"/>
      <c r="K59" s="431"/>
      <c r="L59" s="431"/>
      <c r="M59" s="431"/>
      <c r="N59" s="431"/>
      <c r="O59" s="431"/>
    </row>
    <row r="60" spans="2:15" s="371" customFormat="1" ht="15">
      <c r="B60" s="396" t="s">
        <v>318</v>
      </c>
      <c r="C60" s="397"/>
      <c r="D60" s="432"/>
      <c r="E60" s="432"/>
      <c r="F60" s="432"/>
      <c r="G60" s="432"/>
      <c r="H60" s="432"/>
      <c r="I60" s="432"/>
      <c r="J60" s="432"/>
      <c r="K60" s="433"/>
      <c r="L60" s="432"/>
      <c r="M60" s="432"/>
      <c r="N60" s="432"/>
      <c r="O60" s="432"/>
    </row>
    <row r="61" spans="2:15" s="371" customFormat="1" ht="15">
      <c r="B61" s="383"/>
      <c r="C61" s="397"/>
      <c r="D61" s="406"/>
      <c r="E61" s="406"/>
      <c r="F61" s="429"/>
      <c r="G61" s="429"/>
      <c r="H61" s="429"/>
      <c r="I61" s="429"/>
      <c r="J61" s="429"/>
      <c r="K61" s="405"/>
      <c r="L61" s="406"/>
      <c r="M61" s="406"/>
      <c r="N61" s="406"/>
      <c r="O61" s="406"/>
    </row>
    <row r="62" spans="2:15" s="371" customFormat="1" ht="15">
      <c r="B62" s="398"/>
      <c r="C62" s="386" t="s">
        <v>452</v>
      </c>
      <c r="D62" s="429"/>
      <c r="E62" s="429"/>
      <c r="F62" s="429"/>
      <c r="G62" s="429"/>
      <c r="H62" s="429"/>
      <c r="I62" s="429"/>
      <c r="J62" s="429"/>
      <c r="K62" s="430"/>
      <c r="L62" s="429"/>
      <c r="M62" s="429"/>
      <c r="N62" s="429"/>
      <c r="O62" s="429"/>
    </row>
    <row r="63" spans="2:15" s="371" customFormat="1" ht="15">
      <c r="B63" s="398"/>
      <c r="C63" s="379" t="s">
        <v>2663</v>
      </c>
      <c r="D63" s="429"/>
      <c r="E63" s="429"/>
      <c r="F63" s="429"/>
      <c r="G63" s="429"/>
      <c r="H63" s="429"/>
      <c r="I63" s="429"/>
      <c r="J63" s="429"/>
      <c r="K63" s="430"/>
      <c r="L63" s="429"/>
      <c r="M63" s="429"/>
      <c r="N63" s="429"/>
      <c r="O63" s="429"/>
    </row>
    <row r="64" spans="2:15" s="371" customFormat="1" ht="15">
      <c r="B64" s="398"/>
      <c r="C64" s="458" t="s">
        <v>2664</v>
      </c>
      <c r="D64" s="429"/>
      <c r="E64" s="429"/>
      <c r="F64" s="429"/>
      <c r="G64" s="429"/>
      <c r="H64" s="429"/>
      <c r="I64" s="429"/>
      <c r="J64" s="429"/>
      <c r="K64" s="430"/>
      <c r="L64" s="429"/>
      <c r="M64" s="429"/>
      <c r="N64" s="429"/>
      <c r="O64" s="429"/>
    </row>
    <row r="65" spans="2:15" s="371" customFormat="1" ht="15">
      <c r="B65" s="398"/>
      <c r="C65" s="458" t="s">
        <v>2665</v>
      </c>
      <c r="D65" s="429"/>
      <c r="E65" s="429"/>
      <c r="F65" s="429"/>
      <c r="G65" s="429"/>
      <c r="H65" s="429"/>
      <c r="I65" s="429"/>
      <c r="J65" s="429"/>
      <c r="K65" s="430"/>
      <c r="L65" s="429"/>
      <c r="M65" s="429"/>
      <c r="N65" s="429"/>
      <c r="O65" s="429"/>
    </row>
    <row r="66" spans="2:15" s="371" customFormat="1" ht="15">
      <c r="B66" s="398"/>
      <c r="C66" s="382" t="s">
        <v>2666</v>
      </c>
      <c r="D66" s="429"/>
      <c r="E66" s="429"/>
      <c r="F66" s="429"/>
      <c r="G66" s="429"/>
      <c r="H66" s="429"/>
      <c r="I66" s="429"/>
      <c r="J66" s="429"/>
      <c r="K66" s="430"/>
      <c r="L66" s="429"/>
      <c r="M66" s="429"/>
      <c r="N66" s="429"/>
      <c r="O66" s="429"/>
    </row>
    <row r="67" spans="2:15" s="371" customFormat="1" ht="15">
      <c r="B67" s="398"/>
      <c r="C67" s="382" t="s">
        <v>2667</v>
      </c>
      <c r="D67" s="429"/>
      <c r="E67" s="429"/>
      <c r="F67" s="429"/>
      <c r="G67" s="429"/>
      <c r="H67" s="429"/>
      <c r="I67" s="429"/>
      <c r="J67" s="429"/>
      <c r="K67" s="430"/>
      <c r="L67" s="429"/>
      <c r="M67" s="429"/>
      <c r="N67" s="429"/>
      <c r="O67" s="429"/>
    </row>
    <row r="68" spans="2:15" s="371" customFormat="1" ht="15">
      <c r="B68" s="398"/>
      <c r="C68" s="382" t="s">
        <v>2668</v>
      </c>
      <c r="D68" s="429"/>
      <c r="E68" s="429"/>
      <c r="F68" s="429"/>
      <c r="G68" s="429"/>
      <c r="H68" s="429"/>
      <c r="I68" s="429"/>
      <c r="J68" s="429"/>
      <c r="K68" s="430"/>
      <c r="L68" s="429"/>
      <c r="M68" s="429"/>
      <c r="N68" s="429"/>
      <c r="O68" s="429"/>
    </row>
    <row r="69" spans="2:15" s="371" customFormat="1" ht="15">
      <c r="B69" s="398"/>
      <c r="C69" s="386" t="s">
        <v>743</v>
      </c>
      <c r="D69" s="429"/>
      <c r="E69" s="429"/>
      <c r="F69" s="429"/>
      <c r="G69" s="429"/>
      <c r="H69" s="429"/>
      <c r="I69" s="429"/>
      <c r="J69" s="429"/>
      <c r="K69" s="430"/>
      <c r="L69" s="429"/>
      <c r="M69" s="429"/>
      <c r="N69" s="429"/>
      <c r="O69" s="429"/>
    </row>
    <row r="70" spans="2:15" s="371" customFormat="1" ht="15.4" thickBot="1">
      <c r="B70" s="383"/>
      <c r="C70" s="384" t="s">
        <v>317</v>
      </c>
      <c r="D70" s="428"/>
      <c r="E70" s="428"/>
      <c r="F70" s="428"/>
      <c r="G70" s="428"/>
      <c r="H70" s="428"/>
      <c r="I70" s="428"/>
      <c r="J70" s="428"/>
      <c r="K70" s="428"/>
      <c r="L70" s="428"/>
      <c r="M70" s="428"/>
      <c r="N70" s="428"/>
      <c r="O70" s="428"/>
    </row>
    <row r="71" spans="2:15" s="371" customFormat="1">
      <c r="B71" s="380"/>
      <c r="C71" s="380"/>
      <c r="D71" s="406"/>
      <c r="E71" s="406"/>
      <c r="F71" s="406"/>
      <c r="G71" s="406"/>
      <c r="H71" s="406"/>
      <c r="I71" s="406"/>
      <c r="J71" s="406"/>
      <c r="K71" s="406"/>
      <c r="L71" s="406"/>
      <c r="M71" s="406"/>
      <c r="N71" s="406"/>
      <c r="O71" s="406"/>
    </row>
    <row r="72" spans="2:15" s="371" customFormat="1" ht="43.5" customHeight="1">
      <c r="B72" s="481" t="s">
        <v>299</v>
      </c>
      <c r="C72" s="481"/>
      <c r="D72" s="435"/>
      <c r="E72" s="435"/>
      <c r="F72" s="435"/>
      <c r="G72" s="435"/>
      <c r="H72" s="435"/>
      <c r="I72" s="435"/>
      <c r="J72" s="435"/>
      <c r="K72" s="435"/>
      <c r="L72" s="435"/>
      <c r="M72" s="435"/>
      <c r="N72" s="435"/>
      <c r="O72" s="435"/>
    </row>
    <row r="73" spans="2:15" s="371" customFormat="1" ht="43.5" customHeight="1">
      <c r="B73" s="471"/>
      <c r="C73" s="471"/>
      <c r="D73" s="435"/>
      <c r="E73" s="435"/>
      <c r="F73" s="435"/>
      <c r="G73" s="435"/>
      <c r="H73" s="435"/>
      <c r="I73" s="435"/>
      <c r="J73" s="435"/>
      <c r="K73" s="435"/>
      <c r="L73" s="435"/>
      <c r="M73" s="435"/>
      <c r="N73" s="435"/>
      <c r="O73" s="435"/>
    </row>
    <row r="74" spans="2:15" s="371" customFormat="1" ht="15">
      <c r="B74" s="380"/>
      <c r="C74" s="380"/>
      <c r="D74" s="407">
        <v>44409</v>
      </c>
      <c r="E74" s="407">
        <v>44774</v>
      </c>
    </row>
    <row r="75" spans="2:15" s="371" customFormat="1" ht="15">
      <c r="B75" s="393" t="s">
        <v>316</v>
      </c>
      <c r="C75" s="394"/>
      <c r="D75" s="426"/>
      <c r="E75" s="426"/>
    </row>
    <row r="76" spans="2:15" s="371" customFormat="1" ht="15">
      <c r="B76" s="380"/>
      <c r="C76" s="380"/>
      <c r="D76" s="426"/>
      <c r="E76" s="426"/>
    </row>
    <row r="77" spans="2:15" s="371" customFormat="1" ht="15">
      <c r="B77" s="427"/>
      <c r="C77" s="381" t="s">
        <v>515</v>
      </c>
      <c r="D77" s="405"/>
      <c r="E77" s="406"/>
    </row>
    <row r="78" spans="2:15" s="371" customFormat="1" ht="15">
      <c r="B78" s="395"/>
      <c r="C78" s="381" t="s">
        <v>448</v>
      </c>
      <c r="D78" s="405"/>
      <c r="E78" s="406"/>
    </row>
    <row r="79" spans="2:15" s="371" customFormat="1" ht="15">
      <c r="B79" s="395"/>
      <c r="C79" s="382" t="s">
        <v>742</v>
      </c>
      <c r="D79" s="403"/>
      <c r="E79" s="404"/>
    </row>
    <row r="80" spans="2:15" s="371" customFormat="1" ht="15.4" thickBot="1">
      <c r="B80" s="383"/>
      <c r="C80" s="384" t="s">
        <v>317</v>
      </c>
      <c r="D80" s="428"/>
      <c r="E80" s="428"/>
    </row>
    <row r="81" spans="2:5" s="371" customFormat="1" ht="15">
      <c r="B81" s="383"/>
      <c r="C81" s="385"/>
      <c r="D81" s="430"/>
      <c r="E81" s="429"/>
    </row>
    <row r="82" spans="2:5" s="371" customFormat="1" ht="15">
      <c r="B82" s="383"/>
      <c r="C82" s="386"/>
      <c r="D82" s="431"/>
      <c r="E82" s="431"/>
    </row>
    <row r="83" spans="2:5" s="371" customFormat="1" ht="15">
      <c r="B83" s="396" t="s">
        <v>298</v>
      </c>
      <c r="C83" s="397"/>
      <c r="D83" s="433"/>
      <c r="E83" s="432"/>
    </row>
    <row r="84" spans="2:5" s="371" customFormat="1" ht="15">
      <c r="B84" s="397"/>
      <c r="C84" s="397"/>
      <c r="D84" s="405"/>
      <c r="E84" s="406"/>
    </row>
    <row r="85" spans="2:5" s="371" customFormat="1" ht="15">
      <c r="B85" s="398"/>
      <c r="C85" s="381" t="s">
        <v>656</v>
      </c>
      <c r="D85" s="430"/>
      <c r="E85" s="429"/>
    </row>
    <row r="86" spans="2:5" s="371" customFormat="1" ht="15.4" thickBot="1">
      <c r="B86" s="387"/>
      <c r="C86" s="384" t="s">
        <v>317</v>
      </c>
      <c r="D86" s="428"/>
      <c r="E86" s="428"/>
    </row>
    <row r="87" spans="2:5" s="371" customFormat="1" ht="15">
      <c r="B87" s="383"/>
      <c r="C87" s="385"/>
      <c r="D87" s="434"/>
      <c r="E87" s="434"/>
    </row>
    <row r="88" spans="2:5" s="371" customFormat="1" ht="15">
      <c r="B88" s="383"/>
      <c r="C88" s="386"/>
      <c r="D88" s="431"/>
      <c r="E88" s="431"/>
    </row>
    <row r="89" spans="2:5" s="371" customFormat="1" ht="15">
      <c r="B89" s="396" t="s">
        <v>318</v>
      </c>
      <c r="C89" s="397"/>
      <c r="D89" s="433"/>
      <c r="E89" s="432"/>
    </row>
    <row r="90" spans="2:5" s="371" customFormat="1" ht="15">
      <c r="B90" s="383"/>
      <c r="C90" s="397"/>
      <c r="D90" s="405"/>
      <c r="E90" s="406"/>
    </row>
    <row r="91" spans="2:5" s="371" customFormat="1" ht="15">
      <c r="B91" s="398"/>
      <c r="C91" s="386" t="s">
        <v>452</v>
      </c>
      <c r="D91" s="430"/>
      <c r="E91" s="429"/>
    </row>
    <row r="92" spans="2:5" s="371" customFormat="1" ht="15">
      <c r="B92" s="398"/>
      <c r="C92" s="379" t="s">
        <v>2663</v>
      </c>
      <c r="D92" s="430"/>
      <c r="E92" s="429"/>
    </row>
    <row r="93" spans="2:5" s="371" customFormat="1" ht="15">
      <c r="B93" s="398"/>
      <c r="C93" s="458" t="s">
        <v>2664</v>
      </c>
      <c r="D93" s="430"/>
      <c r="E93" s="429"/>
    </row>
    <row r="94" spans="2:5" s="371" customFormat="1" ht="15">
      <c r="B94" s="398"/>
      <c r="C94" s="458" t="s">
        <v>2665</v>
      </c>
      <c r="D94" s="430"/>
      <c r="E94" s="429"/>
    </row>
    <row r="95" spans="2:5" s="371" customFormat="1" ht="15">
      <c r="B95" s="398"/>
      <c r="C95" s="382" t="s">
        <v>2666</v>
      </c>
      <c r="D95" s="430"/>
      <c r="E95" s="429"/>
    </row>
    <row r="96" spans="2:5" s="371" customFormat="1" ht="15">
      <c r="B96" s="398"/>
      <c r="C96" s="382" t="s">
        <v>2667</v>
      </c>
      <c r="D96" s="430"/>
      <c r="E96" s="429"/>
    </row>
    <row r="97" spans="1:15" s="371" customFormat="1" ht="15">
      <c r="B97" s="398"/>
      <c r="C97" s="382" t="s">
        <v>2668</v>
      </c>
      <c r="D97" s="430"/>
      <c r="E97" s="429"/>
    </row>
    <row r="98" spans="1:15" s="371" customFormat="1" ht="15">
      <c r="B98" s="398"/>
      <c r="C98" s="386" t="s">
        <v>743</v>
      </c>
      <c r="D98" s="430"/>
      <c r="E98" s="429"/>
    </row>
    <row r="99" spans="1:15" s="371" customFormat="1" ht="15.4" thickBot="1">
      <c r="B99" s="383"/>
      <c r="C99" s="384" t="s">
        <v>317</v>
      </c>
      <c r="D99" s="428"/>
      <c r="E99" s="428"/>
    </row>
    <row r="100" spans="1:15" s="371" customFormat="1">
      <c r="B100" s="380"/>
      <c r="C100" s="380"/>
      <c r="D100" s="406"/>
      <c r="E100" s="406"/>
    </row>
    <row r="101" spans="1:15" s="371" customFormat="1" ht="43.5" customHeight="1">
      <c r="B101" s="481" t="s">
        <v>299</v>
      </c>
      <c r="C101" s="481"/>
      <c r="D101" s="435"/>
      <c r="E101" s="435"/>
    </row>
    <row r="102" spans="1:15" s="371" customFormat="1">
      <c r="B102" s="388"/>
      <c r="C102" s="388"/>
      <c r="D102" s="388"/>
      <c r="E102" s="388"/>
      <c r="F102" s="388"/>
      <c r="G102" s="388"/>
      <c r="H102" s="388"/>
      <c r="I102" s="389"/>
      <c r="J102" s="389"/>
      <c r="K102" s="389"/>
      <c r="L102" s="389"/>
      <c r="M102" s="389"/>
      <c r="N102" s="389"/>
      <c r="O102" s="389"/>
    </row>
    <row r="103" spans="1:15" s="371" customFormat="1">
      <c r="B103" s="388"/>
      <c r="C103" s="388"/>
      <c r="D103" s="388"/>
      <c r="E103" s="388"/>
      <c r="F103" s="388"/>
      <c r="G103" s="388"/>
      <c r="H103" s="388"/>
      <c r="I103" s="389"/>
      <c r="J103" s="389"/>
      <c r="K103" s="389"/>
      <c r="L103" s="389"/>
      <c r="M103" s="389"/>
      <c r="N103" s="389"/>
      <c r="O103" s="389"/>
    </row>
    <row r="104" spans="1:15" s="371" customFormat="1" ht="15">
      <c r="B104" s="482" t="s">
        <v>2661</v>
      </c>
      <c r="C104" s="482" t="s">
        <v>2662</v>
      </c>
      <c r="D104" s="482"/>
      <c r="E104" s="482"/>
      <c r="F104" s="482"/>
      <c r="G104" s="482"/>
      <c r="H104" s="482"/>
      <c r="I104" s="482"/>
      <c r="J104" s="482"/>
      <c r="K104" s="482"/>
      <c r="L104" s="482"/>
      <c r="M104" s="482"/>
      <c r="N104" s="482"/>
      <c r="O104" s="482"/>
    </row>
    <row r="105" spans="1:15" s="371" customFormat="1" ht="15">
      <c r="B105" s="378"/>
      <c r="C105" s="380"/>
      <c r="D105" s="379">
        <v>2020</v>
      </c>
      <c r="E105" s="394"/>
      <c r="F105" s="394"/>
      <c r="G105" s="379">
        <v>2021</v>
      </c>
      <c r="H105" s="394"/>
      <c r="I105" s="394"/>
      <c r="J105" s="381">
        <v>2022</v>
      </c>
      <c r="K105" s="378"/>
      <c r="L105" s="380"/>
      <c r="M105" s="378"/>
      <c r="N105" s="378"/>
      <c r="O105" s="378"/>
    </row>
    <row r="106" spans="1:15" s="371" customFormat="1" ht="34.5" customHeight="1" thickBot="1">
      <c r="B106" s="380"/>
      <c r="C106" s="454"/>
      <c r="D106" s="455" t="s">
        <v>226</v>
      </c>
      <c r="E106" s="456" t="s">
        <v>227</v>
      </c>
      <c r="F106" s="79"/>
      <c r="G106" s="455" t="s">
        <v>226</v>
      </c>
      <c r="H106" s="456" t="s">
        <v>227</v>
      </c>
      <c r="I106" s="79"/>
      <c r="J106" s="455" t="s">
        <v>226</v>
      </c>
      <c r="K106" s="456" t="s">
        <v>227</v>
      </c>
      <c r="L106" s="380"/>
      <c r="M106" s="453"/>
      <c r="N106" s="453"/>
      <c r="O106" s="388"/>
    </row>
    <row r="107" spans="1:15" s="371" customFormat="1" ht="15">
      <c r="B107" s="380"/>
      <c r="C107" s="380">
        <v>1</v>
      </c>
      <c r="D107" s="381" t="s">
        <v>515</v>
      </c>
      <c r="E107" s="380"/>
      <c r="F107" s="380">
        <v>1</v>
      </c>
      <c r="G107" s="381" t="s">
        <v>515</v>
      </c>
      <c r="H107" s="380"/>
      <c r="I107" s="380">
        <v>1</v>
      </c>
      <c r="J107" s="381" t="s">
        <v>515</v>
      </c>
      <c r="K107" s="412"/>
      <c r="L107" s="380"/>
      <c r="M107" s="390"/>
      <c r="N107" s="390"/>
      <c r="O107" s="388"/>
    </row>
    <row r="108" spans="1:15" s="371" customFormat="1" ht="15">
      <c r="B108" s="380"/>
      <c r="C108" s="380">
        <v>2</v>
      </c>
      <c r="D108" s="381" t="s">
        <v>448</v>
      </c>
      <c r="E108" s="380"/>
      <c r="F108" s="380">
        <v>2</v>
      </c>
      <c r="G108" s="381" t="s">
        <v>448</v>
      </c>
      <c r="H108" s="380"/>
      <c r="I108" s="380">
        <v>2</v>
      </c>
      <c r="J108" s="381" t="s">
        <v>448</v>
      </c>
      <c r="K108" s="412"/>
      <c r="L108" s="380"/>
      <c r="M108" s="390"/>
      <c r="N108" s="390"/>
      <c r="O108" s="388"/>
    </row>
    <row r="109" spans="1:15" s="371" customFormat="1" ht="15">
      <c r="A109" s="436"/>
      <c r="B109" s="380"/>
      <c r="C109" s="380">
        <v>3</v>
      </c>
      <c r="D109" s="381" t="s">
        <v>656</v>
      </c>
      <c r="E109" s="380"/>
      <c r="F109" s="380">
        <v>3</v>
      </c>
      <c r="G109" s="381" t="s">
        <v>656</v>
      </c>
      <c r="H109" s="380"/>
      <c r="I109" s="380">
        <v>3</v>
      </c>
      <c r="J109" s="381" t="s">
        <v>656</v>
      </c>
      <c r="K109" s="412"/>
      <c r="L109" s="380"/>
      <c r="M109" s="391"/>
      <c r="N109" s="391"/>
      <c r="O109" s="380"/>
    </row>
    <row r="110" spans="1:15" s="371" customFormat="1" ht="15.75" customHeight="1">
      <c r="A110" s="437"/>
      <c r="B110" s="380"/>
      <c r="C110" s="380">
        <v>4</v>
      </c>
      <c r="D110" s="379" t="s">
        <v>452</v>
      </c>
      <c r="E110" s="380"/>
      <c r="F110" s="380">
        <v>4</v>
      </c>
      <c r="G110" s="379" t="s">
        <v>452</v>
      </c>
      <c r="H110" s="380"/>
      <c r="I110" s="380">
        <v>4</v>
      </c>
      <c r="J110" s="379" t="s">
        <v>452</v>
      </c>
      <c r="K110" s="412"/>
      <c r="L110" s="380"/>
      <c r="M110" s="391"/>
      <c r="N110" s="391"/>
      <c r="O110" s="380"/>
    </row>
    <row r="111" spans="1:15" s="371" customFormat="1" ht="15">
      <c r="A111" s="437"/>
      <c r="B111" s="380"/>
      <c r="C111" s="380">
        <v>5</v>
      </c>
      <c r="D111" s="379" t="s">
        <v>2663</v>
      </c>
      <c r="E111" s="380"/>
      <c r="F111" s="380">
        <v>5</v>
      </c>
      <c r="G111" s="379" t="s">
        <v>2663</v>
      </c>
      <c r="H111" s="380"/>
      <c r="I111" s="380">
        <v>5</v>
      </c>
      <c r="J111" s="379" t="s">
        <v>2663</v>
      </c>
      <c r="K111" s="412"/>
      <c r="L111" s="380"/>
      <c r="M111" s="391"/>
      <c r="N111" s="391"/>
      <c r="O111" s="380"/>
    </row>
    <row r="112" spans="1:15" s="371" customFormat="1" ht="15">
      <c r="A112" s="437"/>
      <c r="B112" s="380"/>
      <c r="C112" s="457">
        <v>6</v>
      </c>
      <c r="D112" s="458" t="s">
        <v>2664</v>
      </c>
      <c r="E112" s="380"/>
      <c r="F112" s="457">
        <v>6</v>
      </c>
      <c r="G112" s="458" t="s">
        <v>2664</v>
      </c>
      <c r="H112" s="380"/>
      <c r="I112" s="457">
        <v>6</v>
      </c>
      <c r="J112" s="458" t="s">
        <v>2664</v>
      </c>
      <c r="K112" s="459"/>
      <c r="L112" s="380"/>
      <c r="M112" s="391"/>
      <c r="N112" s="391"/>
      <c r="O112" s="380"/>
    </row>
    <row r="113" spans="1:15" s="371" customFormat="1" ht="15">
      <c r="A113" s="437"/>
      <c r="B113" s="380"/>
      <c r="C113" s="457">
        <v>7</v>
      </c>
      <c r="D113" s="458" t="s">
        <v>2665</v>
      </c>
      <c r="E113" s="380"/>
      <c r="F113" s="457">
        <v>7</v>
      </c>
      <c r="G113" s="458" t="s">
        <v>2665</v>
      </c>
      <c r="H113" s="380"/>
      <c r="I113" s="457">
        <v>7</v>
      </c>
      <c r="J113" s="458" t="s">
        <v>2665</v>
      </c>
      <c r="K113" s="459"/>
      <c r="L113" s="380"/>
      <c r="M113" s="391"/>
      <c r="N113" s="391"/>
      <c r="O113" s="380"/>
    </row>
    <row r="114" spans="1:15" s="371" customFormat="1" ht="15">
      <c r="A114" s="437"/>
      <c r="B114" s="380"/>
      <c r="C114" s="460">
        <v>8</v>
      </c>
      <c r="D114" s="382" t="s">
        <v>2666</v>
      </c>
      <c r="E114" s="380"/>
      <c r="F114" s="460">
        <v>8</v>
      </c>
      <c r="G114" s="382" t="s">
        <v>2666</v>
      </c>
      <c r="H114" s="380"/>
      <c r="I114" s="460">
        <v>8</v>
      </c>
      <c r="J114" s="382" t="s">
        <v>2666</v>
      </c>
      <c r="K114" s="459"/>
      <c r="L114" s="380"/>
      <c r="M114" s="391"/>
      <c r="N114" s="391"/>
      <c r="O114" s="380"/>
    </row>
    <row r="115" spans="1:15" s="371" customFormat="1" ht="15">
      <c r="A115" s="437"/>
      <c r="B115" s="380"/>
      <c r="C115" s="460">
        <v>9</v>
      </c>
      <c r="D115" s="382" t="s">
        <v>2667</v>
      </c>
      <c r="E115" s="380"/>
      <c r="F115" s="460">
        <v>9</v>
      </c>
      <c r="G115" s="382" t="s">
        <v>2667</v>
      </c>
      <c r="H115" s="380"/>
      <c r="I115" s="460">
        <v>9</v>
      </c>
      <c r="J115" s="382" t="s">
        <v>2667</v>
      </c>
      <c r="K115" s="459"/>
      <c r="L115" s="380"/>
      <c r="M115" s="391"/>
      <c r="N115" s="391"/>
      <c r="O115" s="380"/>
    </row>
    <row r="116" spans="1:15" s="371" customFormat="1" ht="15">
      <c r="A116" s="437"/>
      <c r="B116" s="380"/>
      <c r="C116" s="460">
        <v>10</v>
      </c>
      <c r="D116" s="382" t="s">
        <v>2668</v>
      </c>
      <c r="E116" s="380"/>
      <c r="F116" s="460">
        <v>10</v>
      </c>
      <c r="G116" s="382" t="s">
        <v>2668</v>
      </c>
      <c r="H116" s="380"/>
      <c r="I116" s="460">
        <v>10</v>
      </c>
      <c r="J116" s="382" t="s">
        <v>2668</v>
      </c>
      <c r="K116" s="459"/>
      <c r="L116" s="380"/>
      <c r="M116" s="391"/>
      <c r="N116" s="391"/>
      <c r="O116" s="380"/>
    </row>
    <row r="117" spans="1:15" s="371" customFormat="1" ht="15">
      <c r="A117" s="437"/>
      <c r="B117" s="380"/>
      <c r="C117" s="381"/>
      <c r="D117" s="438"/>
      <c r="E117" s="380"/>
      <c r="F117" s="392"/>
      <c r="G117" s="380"/>
      <c r="H117" s="379"/>
      <c r="I117" s="391"/>
      <c r="J117" s="439"/>
      <c r="K117" s="391"/>
      <c r="L117" s="438"/>
      <c r="M117" s="391"/>
      <c r="N117" s="391"/>
      <c r="O117" s="380"/>
    </row>
    <row r="118" spans="1:15" s="371" customFormat="1" ht="15">
      <c r="A118" s="437"/>
      <c r="B118" s="380"/>
      <c r="C118" s="381"/>
      <c r="D118" s="438"/>
      <c r="E118" s="380"/>
      <c r="F118" s="392"/>
      <c r="G118" s="380"/>
      <c r="H118" s="379"/>
      <c r="I118" s="391"/>
      <c r="J118" s="439"/>
      <c r="K118" s="391"/>
      <c r="L118" s="438"/>
      <c r="M118" s="391"/>
      <c r="N118" s="391"/>
      <c r="O118" s="380"/>
    </row>
    <row r="119" spans="1:15" ht="15">
      <c r="A119" s="437"/>
      <c r="B119" s="483" t="s">
        <v>2669</v>
      </c>
      <c r="C119" s="483" t="s">
        <v>1193</v>
      </c>
      <c r="D119" s="483"/>
      <c r="E119" s="483"/>
      <c r="F119" s="483"/>
      <c r="G119" s="483"/>
      <c r="H119" s="483"/>
      <c r="I119" s="483"/>
      <c r="J119" s="483"/>
      <c r="K119" s="483"/>
      <c r="L119" s="483"/>
      <c r="M119" s="483"/>
      <c r="N119" s="483"/>
      <c r="O119" s="483"/>
    </row>
    <row r="120" spans="1:15" ht="15">
      <c r="A120" s="437"/>
      <c r="C120" s="440" t="s">
        <v>569</v>
      </c>
      <c r="D120" s="407">
        <v>43831</v>
      </c>
      <c r="E120" s="407">
        <v>43862</v>
      </c>
      <c r="F120" s="407">
        <v>43891</v>
      </c>
      <c r="G120" s="407">
        <v>43922</v>
      </c>
      <c r="H120" s="407">
        <v>43952</v>
      </c>
      <c r="I120" s="407">
        <v>43983</v>
      </c>
      <c r="J120" s="407">
        <v>44013</v>
      </c>
      <c r="K120" s="407">
        <v>44044</v>
      </c>
      <c r="L120" s="407">
        <v>44075</v>
      </c>
      <c r="M120" s="407">
        <v>44105</v>
      </c>
      <c r="N120" s="407">
        <v>44136</v>
      </c>
      <c r="O120" s="407">
        <v>44166</v>
      </c>
    </row>
    <row r="121" spans="1:15" ht="15">
      <c r="A121" s="437"/>
      <c r="B121" s="441"/>
      <c r="C121" s="440" t="s">
        <v>309</v>
      </c>
      <c r="D121" s="442"/>
      <c r="E121" s="442"/>
      <c r="F121" s="442"/>
      <c r="G121" s="442"/>
      <c r="H121" s="442"/>
      <c r="I121" s="443"/>
      <c r="J121" s="443"/>
      <c r="K121" s="443"/>
      <c r="L121" s="442"/>
      <c r="M121" s="442"/>
      <c r="N121" s="442"/>
      <c r="O121" s="442"/>
    </row>
    <row r="122" spans="1:15" ht="15">
      <c r="A122" s="437"/>
      <c r="C122" s="440" t="s">
        <v>835</v>
      </c>
      <c r="D122" s="442"/>
      <c r="E122" s="442"/>
      <c r="F122" s="442"/>
      <c r="G122" s="442"/>
      <c r="H122" s="442"/>
      <c r="I122" s="443"/>
      <c r="J122" s="443"/>
      <c r="K122" s="443"/>
      <c r="L122" s="442"/>
      <c r="M122" s="442"/>
      <c r="N122" s="442"/>
      <c r="O122" s="442"/>
    </row>
    <row r="123" spans="1:15" ht="15">
      <c r="A123" s="437"/>
      <c r="C123" s="440" t="s">
        <v>571</v>
      </c>
      <c r="D123" s="442"/>
      <c r="E123" s="442"/>
      <c r="F123" s="442"/>
      <c r="G123" s="442"/>
      <c r="H123" s="442"/>
      <c r="I123" s="443"/>
      <c r="J123" s="443"/>
      <c r="K123" s="443"/>
      <c r="L123" s="442"/>
      <c r="M123" s="442"/>
      <c r="N123" s="442"/>
      <c r="O123" s="442"/>
    </row>
    <row r="124" spans="1:15" ht="15.4" thickBot="1">
      <c r="A124" s="437"/>
      <c r="C124" s="444" t="s">
        <v>313</v>
      </c>
      <c r="D124" s="445">
        <v>0</v>
      </c>
      <c r="E124" s="445">
        <v>0</v>
      </c>
      <c r="F124" s="445">
        <v>0</v>
      </c>
      <c r="G124" s="445">
        <v>0</v>
      </c>
      <c r="H124" s="445">
        <v>0</v>
      </c>
      <c r="I124" s="445">
        <v>0</v>
      </c>
      <c r="J124" s="445">
        <v>0</v>
      </c>
      <c r="K124" s="445">
        <v>0</v>
      </c>
      <c r="L124" s="445">
        <v>0</v>
      </c>
      <c r="M124" s="445">
        <v>0</v>
      </c>
      <c r="N124" s="445">
        <v>0</v>
      </c>
      <c r="O124" s="445">
        <v>0</v>
      </c>
    </row>
    <row r="125" spans="1:15">
      <c r="A125" s="437"/>
    </row>
    <row r="126" spans="1:15">
      <c r="A126" s="437"/>
    </row>
    <row r="127" spans="1:15" ht="15">
      <c r="A127" s="437"/>
      <c r="B127" s="482" t="s">
        <v>2670</v>
      </c>
      <c r="C127" s="482" t="s">
        <v>572</v>
      </c>
      <c r="D127" s="482"/>
      <c r="E127" s="482"/>
      <c r="F127" s="482"/>
      <c r="G127" s="482"/>
      <c r="H127" s="482"/>
      <c r="I127" s="482"/>
      <c r="J127" s="482"/>
      <c r="K127" s="482"/>
      <c r="L127" s="482"/>
      <c r="M127" s="482"/>
      <c r="N127" s="482"/>
      <c r="O127" s="482"/>
    </row>
    <row r="128" spans="1:15">
      <c r="A128" s="437"/>
    </row>
    <row r="129" spans="1:15" ht="15">
      <c r="A129" s="437"/>
      <c r="H129" s="484"/>
      <c r="I129" s="484" t="s">
        <v>573</v>
      </c>
      <c r="J129" s="484"/>
      <c r="K129" s="484"/>
      <c r="L129" s="484"/>
      <c r="M129" s="484"/>
      <c r="N129" s="484"/>
    </row>
    <row r="130" spans="1:15" ht="15">
      <c r="A130" s="437"/>
      <c r="H130" s="381"/>
      <c r="I130" s="412" t="s">
        <v>515</v>
      </c>
      <c r="J130" s="409"/>
      <c r="K130" s="446"/>
    </row>
    <row r="131" spans="1:15" ht="15">
      <c r="A131" s="437"/>
      <c r="H131" s="381"/>
      <c r="I131" s="412" t="s">
        <v>448</v>
      </c>
      <c r="J131" s="410"/>
      <c r="K131" s="447"/>
    </row>
    <row r="132" spans="1:15" ht="15">
      <c r="A132" s="437"/>
      <c r="H132" s="381"/>
      <c r="I132" s="412" t="s">
        <v>656</v>
      </c>
      <c r="J132" s="410"/>
      <c r="K132" s="447"/>
    </row>
    <row r="133" spans="1:15" ht="15">
      <c r="A133" s="437"/>
      <c r="H133" s="386"/>
      <c r="I133" s="412" t="s">
        <v>452</v>
      </c>
      <c r="J133" s="410"/>
      <c r="K133" s="447"/>
    </row>
    <row r="134" spans="1:15" ht="15">
      <c r="A134" s="437"/>
      <c r="H134" s="386"/>
      <c r="I134" s="412" t="s">
        <v>2663</v>
      </c>
      <c r="J134" s="410"/>
      <c r="K134" s="447"/>
    </row>
    <row r="135" spans="1:15" ht="15">
      <c r="A135" s="437"/>
      <c r="H135" s="386"/>
      <c r="I135" s="412" t="s">
        <v>2664</v>
      </c>
      <c r="J135" s="410"/>
      <c r="K135" s="447"/>
    </row>
    <row r="136" spans="1:15" ht="15">
      <c r="A136" s="437"/>
      <c r="H136" s="386"/>
      <c r="I136" s="412" t="s">
        <v>2665</v>
      </c>
      <c r="J136" s="410"/>
      <c r="K136" s="447"/>
    </row>
    <row r="137" spans="1:15" ht="15">
      <c r="A137" s="437"/>
      <c r="H137" s="386"/>
      <c r="I137" s="412" t="s">
        <v>2666</v>
      </c>
      <c r="J137" s="410"/>
      <c r="K137" s="447"/>
    </row>
    <row r="138" spans="1:15" ht="15">
      <c r="A138" s="437"/>
      <c r="H138" s="386"/>
      <c r="I138" s="412" t="s">
        <v>2667</v>
      </c>
      <c r="J138" s="410"/>
      <c r="K138" s="447"/>
    </row>
    <row r="139" spans="1:15" ht="15">
      <c r="A139" s="437"/>
      <c r="H139" s="386"/>
      <c r="I139" s="412" t="s">
        <v>2668</v>
      </c>
      <c r="J139" s="410"/>
    </row>
    <row r="140" spans="1:15">
      <c r="A140" s="437"/>
    </row>
    <row r="141" spans="1:15">
      <c r="A141" s="437"/>
    </row>
    <row r="142" spans="1:15" ht="15">
      <c r="A142" s="437"/>
      <c r="B142" s="482" t="s">
        <v>2671</v>
      </c>
      <c r="C142" s="482" t="s">
        <v>1194</v>
      </c>
      <c r="D142" s="482"/>
      <c r="E142" s="482"/>
      <c r="F142" s="482"/>
      <c r="G142" s="482"/>
      <c r="H142" s="482"/>
      <c r="I142" s="482"/>
      <c r="J142" s="482"/>
      <c r="K142" s="482"/>
      <c r="L142" s="482"/>
      <c r="M142" s="482"/>
      <c r="N142" s="482"/>
      <c r="O142" s="482"/>
    </row>
    <row r="143" spans="1:15" ht="15">
      <c r="A143" s="437"/>
      <c r="C143" s="379" t="s">
        <v>569</v>
      </c>
      <c r="D143" s="407">
        <v>43831</v>
      </c>
      <c r="E143" s="407">
        <v>43862</v>
      </c>
      <c r="F143" s="407">
        <v>43891</v>
      </c>
      <c r="G143" s="407">
        <v>43922</v>
      </c>
      <c r="H143" s="407">
        <v>43952</v>
      </c>
      <c r="I143" s="407">
        <v>43983</v>
      </c>
      <c r="J143" s="407">
        <v>44013</v>
      </c>
      <c r="K143" s="407">
        <v>44044</v>
      </c>
      <c r="L143" s="407">
        <v>44075</v>
      </c>
      <c r="M143" s="407">
        <v>44105</v>
      </c>
      <c r="N143" s="407">
        <v>44136</v>
      </c>
      <c r="O143" s="407">
        <v>44166</v>
      </c>
    </row>
    <row r="144" spans="1:15" ht="15">
      <c r="A144" s="437"/>
      <c r="C144" s="379" t="s">
        <v>781</v>
      </c>
      <c r="D144" s="448"/>
      <c r="E144" s="448"/>
      <c r="F144" s="448"/>
      <c r="G144" s="448"/>
      <c r="H144" s="448"/>
      <c r="I144" s="448"/>
      <c r="J144" s="448"/>
      <c r="K144" s="448"/>
      <c r="L144" s="448"/>
      <c r="M144" s="448"/>
      <c r="N144" s="448"/>
      <c r="O144" s="448"/>
    </row>
    <row r="145" spans="1:16" ht="15">
      <c r="A145" s="437"/>
      <c r="C145" s="379" t="s">
        <v>782</v>
      </c>
      <c r="D145" s="461"/>
      <c r="E145" s="461"/>
      <c r="F145" s="461"/>
      <c r="G145" s="461"/>
      <c r="H145" s="461"/>
      <c r="I145" s="461"/>
      <c r="J145" s="461"/>
      <c r="K145" s="461"/>
      <c r="L145" s="461"/>
      <c r="M145" s="461"/>
      <c r="N145" s="461"/>
      <c r="O145" s="461"/>
    </row>
    <row r="146" spans="1:16" ht="15">
      <c r="A146" s="437"/>
      <c r="C146" s="379" t="s">
        <v>783</v>
      </c>
      <c r="D146" s="461"/>
      <c r="E146" s="461"/>
      <c r="F146" s="461"/>
      <c r="G146" s="461"/>
      <c r="H146" s="461"/>
      <c r="I146" s="461"/>
      <c r="J146" s="461"/>
      <c r="K146" s="461"/>
      <c r="L146" s="461"/>
      <c r="M146" s="461"/>
      <c r="N146" s="461"/>
      <c r="O146" s="461"/>
    </row>
    <row r="147" spans="1:16" ht="15.4" thickBot="1">
      <c r="A147" s="437"/>
      <c r="C147" s="444" t="s">
        <v>0</v>
      </c>
      <c r="D147" s="449"/>
      <c r="E147" s="449"/>
      <c r="F147" s="449"/>
      <c r="G147" s="449"/>
      <c r="H147" s="449"/>
      <c r="I147" s="449"/>
      <c r="J147" s="449"/>
      <c r="K147" s="449"/>
      <c r="L147" s="449"/>
      <c r="M147" s="449"/>
      <c r="N147" s="449"/>
      <c r="O147" s="449"/>
    </row>
    <row r="148" spans="1:16">
      <c r="A148" s="437"/>
    </row>
    <row r="149" spans="1:16" s="371" customFormat="1" ht="15.4" thickBot="1">
      <c r="B149" s="480" t="s">
        <v>2672</v>
      </c>
      <c r="C149" s="480"/>
      <c r="D149" s="480"/>
      <c r="E149" s="480"/>
      <c r="F149" s="480"/>
      <c r="G149" s="480"/>
      <c r="H149" s="480"/>
      <c r="I149" s="480"/>
      <c r="J149" s="480"/>
      <c r="K149" s="480"/>
      <c r="L149" s="480"/>
      <c r="M149" s="480"/>
      <c r="N149" s="480"/>
      <c r="O149" s="480"/>
    </row>
    <row r="150" spans="1:16" s="371" customFormat="1" ht="15">
      <c r="A150" s="400"/>
      <c r="B150" s="401"/>
      <c r="C150" s="399" t="s">
        <v>569</v>
      </c>
      <c r="D150" s="407">
        <v>43831</v>
      </c>
      <c r="E150" s="407">
        <v>43862</v>
      </c>
      <c r="F150" s="407">
        <v>43891</v>
      </c>
      <c r="G150" s="407">
        <v>43922</v>
      </c>
      <c r="H150" s="407">
        <v>43952</v>
      </c>
      <c r="I150" s="407">
        <v>43983</v>
      </c>
      <c r="J150" s="407">
        <v>44013</v>
      </c>
      <c r="K150" s="407">
        <v>44044</v>
      </c>
      <c r="L150" s="407">
        <v>44075</v>
      </c>
      <c r="M150" s="407">
        <v>44105</v>
      </c>
      <c r="N150" s="407">
        <v>44136</v>
      </c>
      <c r="O150" s="407">
        <v>44166</v>
      </c>
      <c r="P150" s="380"/>
    </row>
    <row r="151" spans="1:16" s="371" customFormat="1" ht="15">
      <c r="C151" s="374" t="s">
        <v>781</v>
      </c>
      <c r="D151" s="408"/>
      <c r="E151" s="408"/>
      <c r="F151" s="408"/>
      <c r="G151" s="408"/>
      <c r="H151" s="408"/>
      <c r="I151" s="408"/>
      <c r="J151" s="409"/>
      <c r="K151" s="409"/>
      <c r="L151" s="409"/>
      <c r="M151" s="409"/>
      <c r="N151" s="409"/>
      <c r="O151" s="409"/>
    </row>
    <row r="152" spans="1:16" s="371" customFormat="1" ht="15">
      <c r="A152" s="376"/>
      <c r="B152" s="375"/>
      <c r="C152" s="374" t="s">
        <v>782</v>
      </c>
      <c r="D152" s="408"/>
      <c r="E152" s="408"/>
      <c r="F152" s="408"/>
      <c r="G152" s="408"/>
      <c r="H152" s="408"/>
      <c r="I152" s="408"/>
      <c r="J152" s="410"/>
      <c r="K152" s="410"/>
      <c r="L152" s="410"/>
      <c r="M152" s="410"/>
      <c r="N152" s="410"/>
      <c r="O152" s="410"/>
      <c r="P152" s="402"/>
    </row>
    <row r="153" spans="1:16" s="371" customFormat="1" ht="15">
      <c r="A153" s="376"/>
      <c r="B153" s="375"/>
      <c r="C153" s="374" t="s">
        <v>783</v>
      </c>
      <c r="D153" s="408"/>
      <c r="E153" s="408"/>
      <c r="F153" s="408"/>
      <c r="G153" s="408"/>
      <c r="H153" s="408"/>
      <c r="I153" s="408"/>
      <c r="J153" s="410"/>
      <c r="K153" s="410"/>
      <c r="L153" s="410"/>
      <c r="M153" s="410"/>
      <c r="N153" s="410"/>
      <c r="O153" s="410"/>
      <c r="P153" s="402"/>
    </row>
    <row r="154" spans="1:16" s="371" customFormat="1" ht="15.4" thickBot="1">
      <c r="B154" s="375"/>
      <c r="C154" s="374" t="s">
        <v>0</v>
      </c>
      <c r="D154" s="411"/>
      <c r="E154" s="411"/>
      <c r="F154" s="411"/>
      <c r="G154" s="411"/>
      <c r="H154" s="411"/>
      <c r="I154" s="411"/>
      <c r="J154" s="411">
        <f>SUM(J151:J153)</f>
        <v>0</v>
      </c>
      <c r="K154" s="411">
        <f t="shared" ref="K154:O154" si="0">SUM(K151:K153)</f>
        <v>0</v>
      </c>
      <c r="L154" s="411">
        <f t="shared" si="0"/>
        <v>0</v>
      </c>
      <c r="M154" s="411">
        <f t="shared" si="0"/>
        <v>0</v>
      </c>
      <c r="N154" s="411">
        <f t="shared" si="0"/>
        <v>0</v>
      </c>
      <c r="O154" s="411">
        <f t="shared" si="0"/>
        <v>0</v>
      </c>
      <c r="P154" s="402"/>
    </row>
    <row r="155" spans="1:16" ht="13.15" thickTop="1">
      <c r="A155" s="437"/>
    </row>
    <row r="156" spans="1:16">
      <c r="A156" s="437"/>
    </row>
    <row r="157" spans="1:16" ht="15.4" thickBot="1">
      <c r="A157" s="437"/>
      <c r="B157" s="480" t="s">
        <v>2673</v>
      </c>
      <c r="C157" s="480"/>
      <c r="D157" s="480"/>
      <c r="E157" s="480"/>
      <c r="F157" s="480"/>
      <c r="G157" s="480"/>
      <c r="H157" s="480"/>
      <c r="I157" s="480"/>
      <c r="J157" s="480"/>
      <c r="K157" s="480"/>
      <c r="L157" s="480"/>
      <c r="M157" s="480"/>
      <c r="N157" s="480"/>
      <c r="O157" s="480"/>
    </row>
    <row r="158" spans="1:16" ht="15">
      <c r="A158" s="437"/>
      <c r="B158" s="401"/>
      <c r="C158" s="399" t="s">
        <v>569</v>
      </c>
      <c r="D158" s="407">
        <v>43831</v>
      </c>
      <c r="E158" s="407">
        <v>43862</v>
      </c>
      <c r="F158" s="407">
        <v>43891</v>
      </c>
      <c r="G158" s="407">
        <v>43922</v>
      </c>
      <c r="H158" s="407">
        <v>43952</v>
      </c>
      <c r="I158" s="407">
        <v>43983</v>
      </c>
      <c r="J158" s="407">
        <v>44013</v>
      </c>
      <c r="K158" s="407">
        <v>44044</v>
      </c>
      <c r="L158" s="407">
        <v>44075</v>
      </c>
      <c r="M158" s="407">
        <v>44105</v>
      </c>
      <c r="N158" s="407">
        <v>44136</v>
      </c>
      <c r="O158" s="407">
        <v>44166</v>
      </c>
    </row>
    <row r="159" spans="1:16" ht="13.15">
      <c r="A159" s="437"/>
      <c r="C159" s="412" t="s">
        <v>469</v>
      </c>
      <c r="D159" s="412"/>
      <c r="E159" s="412"/>
      <c r="F159" s="412"/>
      <c r="G159" s="412"/>
      <c r="H159" s="412"/>
      <c r="I159" s="412"/>
      <c r="J159" s="412"/>
      <c r="K159" s="412"/>
      <c r="L159" s="412"/>
      <c r="M159" s="412"/>
      <c r="N159" s="412"/>
      <c r="O159" s="412"/>
    </row>
    <row r="160" spans="1:16" ht="13.15">
      <c r="A160" s="437"/>
      <c r="C160" s="412" t="s">
        <v>470</v>
      </c>
      <c r="D160" s="412"/>
      <c r="E160" s="412"/>
      <c r="F160" s="412"/>
      <c r="G160" s="412"/>
      <c r="H160" s="412"/>
      <c r="I160" s="412"/>
      <c r="J160" s="412"/>
      <c r="K160" s="412"/>
      <c r="L160" s="412"/>
      <c r="M160" s="412"/>
      <c r="N160" s="412"/>
      <c r="O160" s="412"/>
    </row>
    <row r="161" spans="1:15" ht="13.15">
      <c r="A161" s="437"/>
      <c r="C161" s="412" t="s">
        <v>228</v>
      </c>
      <c r="D161" s="412"/>
      <c r="E161" s="412"/>
      <c r="F161" s="412"/>
      <c r="G161" s="412"/>
      <c r="H161" s="412"/>
      <c r="I161" s="412"/>
      <c r="J161" s="412"/>
      <c r="K161" s="412"/>
      <c r="L161" s="412"/>
      <c r="M161" s="412"/>
      <c r="N161" s="412"/>
      <c r="O161" s="412"/>
    </row>
    <row r="162" spans="1:15" ht="13.15">
      <c r="A162" s="437"/>
      <c r="C162" s="450" t="s">
        <v>1195</v>
      </c>
      <c r="D162" s="412"/>
      <c r="E162" s="412"/>
      <c r="F162" s="412"/>
      <c r="G162" s="412"/>
      <c r="H162" s="412"/>
      <c r="I162" s="412"/>
      <c r="J162" s="412"/>
      <c r="K162" s="412"/>
      <c r="L162" s="412"/>
      <c r="M162" s="412"/>
      <c r="N162" s="412"/>
      <c r="O162" s="412"/>
    </row>
    <row r="163" spans="1:15">
      <c r="A163" s="437"/>
    </row>
    <row r="164" spans="1:15">
      <c r="A164" s="437"/>
    </row>
    <row r="165" spans="1:15" ht="15.4" thickBot="1">
      <c r="A165" s="437"/>
      <c r="B165" s="480" t="s">
        <v>2674</v>
      </c>
      <c r="C165" s="480"/>
      <c r="D165" s="480"/>
      <c r="E165" s="480"/>
      <c r="F165" s="480"/>
      <c r="G165" s="480"/>
      <c r="H165" s="480"/>
      <c r="I165" s="480"/>
      <c r="J165" s="480"/>
      <c r="K165" s="480"/>
      <c r="L165" s="480"/>
      <c r="M165" s="480"/>
      <c r="N165" s="480"/>
      <c r="O165" s="480"/>
    </row>
    <row r="166" spans="1:15" ht="15">
      <c r="A166" s="437"/>
      <c r="B166" s="401"/>
      <c r="C166" s="399" t="s">
        <v>569</v>
      </c>
      <c r="D166" s="407">
        <v>43831</v>
      </c>
      <c r="E166" s="407">
        <v>43862</v>
      </c>
      <c r="F166" s="407">
        <v>43891</v>
      </c>
      <c r="G166" s="407">
        <v>43922</v>
      </c>
      <c r="H166" s="407">
        <v>43952</v>
      </c>
      <c r="I166" s="407">
        <v>43983</v>
      </c>
      <c r="J166" s="407">
        <v>44013</v>
      </c>
      <c r="K166" s="407">
        <v>44044</v>
      </c>
      <c r="L166" s="407">
        <v>44075</v>
      </c>
      <c r="M166" s="407">
        <v>44105</v>
      </c>
      <c r="N166" s="407">
        <v>44136</v>
      </c>
      <c r="O166" s="407">
        <v>44166</v>
      </c>
    </row>
    <row r="167" spans="1:15" ht="13.15">
      <c r="A167" s="437"/>
      <c r="C167" s="412" t="s">
        <v>469</v>
      </c>
      <c r="D167" s="412"/>
      <c r="E167" s="412"/>
      <c r="F167" s="412"/>
      <c r="G167" s="412"/>
      <c r="H167" s="412"/>
      <c r="I167" s="412"/>
      <c r="J167" s="412"/>
      <c r="K167" s="412"/>
      <c r="L167" s="412"/>
      <c r="M167" s="412"/>
      <c r="N167" s="412"/>
      <c r="O167" s="412"/>
    </row>
    <row r="168" spans="1:15" ht="13.15">
      <c r="A168" s="437"/>
      <c r="C168" s="412" t="s">
        <v>470</v>
      </c>
      <c r="D168" s="412"/>
      <c r="E168" s="412"/>
      <c r="F168" s="412"/>
      <c r="G168" s="412"/>
      <c r="H168" s="412"/>
      <c r="I168" s="412"/>
      <c r="J168" s="412"/>
      <c r="K168" s="412"/>
      <c r="L168" s="412"/>
      <c r="M168" s="412"/>
      <c r="N168" s="412"/>
      <c r="O168" s="412"/>
    </row>
    <row r="169" spans="1:15" ht="13.15">
      <c r="C169" s="412" t="s">
        <v>228</v>
      </c>
      <c r="D169" s="412"/>
      <c r="E169" s="412"/>
      <c r="F169" s="412"/>
      <c r="G169" s="412"/>
      <c r="H169" s="412"/>
      <c r="I169" s="412"/>
      <c r="J169" s="412"/>
      <c r="K169" s="412"/>
      <c r="L169" s="412"/>
      <c r="M169" s="412"/>
      <c r="N169" s="412"/>
      <c r="O169" s="412"/>
    </row>
    <row r="170" spans="1:15" ht="13.15">
      <c r="C170" s="450" t="s">
        <v>1195</v>
      </c>
      <c r="D170" s="412"/>
      <c r="E170" s="412"/>
      <c r="F170" s="412"/>
      <c r="G170" s="412"/>
      <c r="H170" s="412"/>
      <c r="I170" s="412"/>
      <c r="J170" s="412"/>
      <c r="K170" s="412"/>
      <c r="L170" s="412"/>
      <c r="M170" s="412"/>
      <c r="N170" s="412"/>
      <c r="O170" s="412"/>
    </row>
    <row r="171" spans="1:15" ht="13.15">
      <c r="C171" s="450" t="s">
        <v>2697</v>
      </c>
    </row>
    <row r="172" spans="1:15" ht="13.15">
      <c r="C172" s="450" t="s">
        <v>2698</v>
      </c>
    </row>
    <row r="173" spans="1:15" ht="13.15">
      <c r="C173" s="450" t="s">
        <v>2699</v>
      </c>
    </row>
    <row r="174" spans="1:15" ht="13.15">
      <c r="C174" s="450" t="s">
        <v>3260</v>
      </c>
    </row>
  </sheetData>
  <customSheetViews>
    <customSheetView guid="{2217AF83-9A9D-4254-ABC6-A5EBECD51169}" scale="70" showPageBreaks="1" fitToPage="1" printArea="1" hiddenRows="1" topLeftCell="A64">
      <selection activeCell="D84" sqref="D84"/>
      <pageMargins left="0.7" right="0.7" top="0.75" bottom="0.75" header="0.3" footer="0.3"/>
      <headerFooter alignWithMargins="0">
        <oddHeader>&amp;F</oddHeader>
        <oddFooter>&amp;F</oddFooter>
      </headerFooter>
    </customSheetView>
  </customSheetViews>
  <mergeCells count="18">
    <mergeCell ref="B44:O44"/>
    <mergeCell ref="B1:O1"/>
    <mergeCell ref="B18:B20"/>
    <mergeCell ref="B30:B32"/>
    <mergeCell ref="B2:O2"/>
    <mergeCell ref="B3:O3"/>
    <mergeCell ref="B4:O4"/>
    <mergeCell ref="B6:O6"/>
    <mergeCell ref="B165:O165"/>
    <mergeCell ref="B72:C72"/>
    <mergeCell ref="B104:O104"/>
    <mergeCell ref="B119:O119"/>
    <mergeCell ref="B127:O127"/>
    <mergeCell ref="H129:N129"/>
    <mergeCell ref="B142:O142"/>
    <mergeCell ref="B149:O149"/>
    <mergeCell ref="B157:O157"/>
    <mergeCell ref="B101:C101"/>
  </mergeCells>
  <phoneticPr fontId="6" type="noConversion"/>
  <pageMargins left="0.75" right="0.75" top="0.51" bottom="0.5" header="0.5" footer="0.5"/>
  <pageSetup scale="35" orientation="portrait" horizontalDpi="4294967295" verticalDpi="4294967295" r:id="rId1"/>
  <headerFooter alignWithMargins="0">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indexed="22"/>
  </sheetPr>
  <dimension ref="A1:Q2007"/>
  <sheetViews>
    <sheetView zoomScale="70" zoomScaleNormal="70" zoomScalePageLayoutView="85" workbookViewId="0"/>
  </sheetViews>
  <sheetFormatPr defaultColWidth="8.86328125" defaultRowHeight="12.75"/>
  <cols>
    <col min="1" max="1" width="21.1328125" style="10" bestFit="1" customWidth="1"/>
    <col min="2" max="2" width="48" style="10" customWidth="1"/>
    <col min="3" max="3" width="19.1328125" style="371" bestFit="1" customWidth="1"/>
    <col min="4" max="4" width="19.3984375" style="10" customWidth="1"/>
    <col min="5" max="5" width="8.86328125" style="1"/>
    <col min="6" max="6" width="9.265625" style="1" bestFit="1" customWidth="1"/>
    <col min="7" max="7" width="10.265625" style="1" bestFit="1" customWidth="1"/>
    <col min="8" max="8" width="8.86328125" style="1"/>
    <col min="9" max="9" width="22" style="117" bestFit="1" customWidth="1"/>
    <col min="10" max="11" width="8.86328125" style="1"/>
    <col min="12" max="12" width="20.265625" style="1" bestFit="1" customWidth="1"/>
    <col min="13" max="13" width="18.3984375" style="1" bestFit="1" customWidth="1"/>
    <col min="14" max="14" width="23.73046875" style="1" bestFit="1" customWidth="1"/>
    <col min="15" max="15" width="18.3984375" style="1" bestFit="1" customWidth="1"/>
    <col min="16" max="16384" width="8.86328125" style="1"/>
  </cols>
  <sheetData>
    <row r="1" spans="1:17" customFormat="1" ht="27" thickTop="1" thickBot="1">
      <c r="A1" s="206" t="s">
        <v>676</v>
      </c>
      <c r="B1" s="207" t="s">
        <v>677</v>
      </c>
      <c r="C1" s="472" t="s">
        <v>99</v>
      </c>
      <c r="D1" s="206" t="s">
        <v>718</v>
      </c>
      <c r="I1" s="473" t="s">
        <v>739</v>
      </c>
    </row>
    <row r="2" spans="1:17" customFormat="1" ht="13.15" thickTop="1">
      <c r="A2" s="371" t="s">
        <v>70</v>
      </c>
      <c r="B2" s="371" t="s">
        <v>70</v>
      </c>
      <c r="C2" s="371" t="s">
        <v>70</v>
      </c>
      <c r="D2" s="371" t="s">
        <v>70</v>
      </c>
      <c r="I2" s="474"/>
    </row>
    <row r="3" spans="1:17" customFormat="1" ht="13.5" customHeight="1">
      <c r="A3" s="371" t="s">
        <v>846</v>
      </c>
      <c r="B3" s="371" t="s">
        <v>1645</v>
      </c>
      <c r="C3" s="371" t="s">
        <v>511</v>
      </c>
      <c r="D3" s="371" t="s">
        <v>2666</v>
      </c>
      <c r="I3" s="371" t="s">
        <v>510</v>
      </c>
    </row>
    <row r="4" spans="1:17" s="102" customFormat="1">
      <c r="A4" s="371" t="s">
        <v>847</v>
      </c>
      <c r="B4" s="371" t="s">
        <v>1646</v>
      </c>
      <c r="C4" s="371" t="s">
        <v>514</v>
      </c>
      <c r="D4" s="371" t="s">
        <v>448</v>
      </c>
      <c r="I4" s="371" t="s">
        <v>512</v>
      </c>
    </row>
    <row r="5" spans="1:17" s="102" customFormat="1">
      <c r="A5" s="371" t="s">
        <v>1054</v>
      </c>
      <c r="B5" s="371" t="s">
        <v>1647</v>
      </c>
      <c r="C5" s="371" t="s">
        <v>511</v>
      </c>
      <c r="D5" s="371" t="s">
        <v>2663</v>
      </c>
      <c r="I5" s="371" t="s">
        <v>513</v>
      </c>
    </row>
    <row r="6" spans="1:17" s="102" customFormat="1">
      <c r="A6" s="371" t="s">
        <v>510</v>
      </c>
      <c r="B6" s="371" t="s">
        <v>1648</v>
      </c>
      <c r="C6" s="371" t="s">
        <v>511</v>
      </c>
      <c r="D6" s="371" t="s">
        <v>2668</v>
      </c>
      <c r="I6" s="371" t="s">
        <v>516</v>
      </c>
      <c r="K6" s="208"/>
    </row>
    <row r="7" spans="1:17" s="102" customFormat="1" ht="12.75" customHeight="1">
      <c r="A7" s="371" t="s">
        <v>848</v>
      </c>
      <c r="B7" s="371" t="s">
        <v>1649</v>
      </c>
      <c r="C7" s="371" t="s">
        <v>511</v>
      </c>
      <c r="D7" s="371" t="s">
        <v>2663</v>
      </c>
      <c r="I7" s="371" t="s">
        <v>517</v>
      </c>
    </row>
    <row r="8" spans="1:17" customFormat="1">
      <c r="A8" s="371" t="s">
        <v>789</v>
      </c>
      <c r="B8" s="371" t="s">
        <v>1650</v>
      </c>
      <c r="C8" s="371" t="s">
        <v>511</v>
      </c>
      <c r="D8" s="371" t="s">
        <v>2666</v>
      </c>
      <c r="I8" s="371" t="s">
        <v>518</v>
      </c>
      <c r="K8" t="s">
        <v>758</v>
      </c>
      <c r="L8" t="s">
        <v>759</v>
      </c>
      <c r="N8" s="1"/>
      <c r="O8" s="1"/>
      <c r="P8" s="1"/>
      <c r="Q8" s="1"/>
    </row>
    <row r="9" spans="1:17" customFormat="1">
      <c r="A9" s="371" t="s">
        <v>512</v>
      </c>
      <c r="B9" s="371" t="s">
        <v>1651</v>
      </c>
      <c r="C9" s="371" t="s">
        <v>511</v>
      </c>
      <c r="D9" s="371" t="s">
        <v>2663</v>
      </c>
      <c r="I9" s="371" t="s">
        <v>519</v>
      </c>
      <c r="K9">
        <v>1</v>
      </c>
      <c r="L9" s="228">
        <v>1</v>
      </c>
      <c r="N9" s="1"/>
      <c r="O9" s="1"/>
      <c r="P9" s="1"/>
      <c r="Q9" s="1"/>
    </row>
    <row r="10" spans="1:17" customFormat="1">
      <c r="A10" s="371" t="s">
        <v>513</v>
      </c>
      <c r="B10" s="371" t="s">
        <v>1652</v>
      </c>
      <c r="C10" s="371" t="s">
        <v>511</v>
      </c>
      <c r="D10" s="371" t="s">
        <v>2663</v>
      </c>
      <c r="F10" s="172">
        <v>43831</v>
      </c>
      <c r="G10" s="172">
        <v>43861</v>
      </c>
      <c r="H10" t="s">
        <v>511</v>
      </c>
      <c r="I10" s="371" t="s">
        <v>520</v>
      </c>
      <c r="K10">
        <v>2</v>
      </c>
      <c r="L10" s="228">
        <v>2</v>
      </c>
      <c r="O10" s="1"/>
      <c r="P10" s="1"/>
      <c r="Q10" s="1"/>
    </row>
    <row r="11" spans="1:17" customFormat="1">
      <c r="A11" s="371" t="s">
        <v>849</v>
      </c>
      <c r="B11" s="371" t="s">
        <v>1653</v>
      </c>
      <c r="C11" s="371" t="s">
        <v>514</v>
      </c>
      <c r="D11" s="371" t="s">
        <v>449</v>
      </c>
      <c r="F11" s="172">
        <v>43862</v>
      </c>
      <c r="G11" s="172">
        <v>43889</v>
      </c>
      <c r="H11" t="s">
        <v>514</v>
      </c>
      <c r="I11" s="371" t="s">
        <v>453</v>
      </c>
      <c r="K11">
        <v>3</v>
      </c>
      <c r="L11" s="228">
        <v>3</v>
      </c>
      <c r="O11" s="1"/>
      <c r="P11" s="1"/>
      <c r="Q11" s="1"/>
    </row>
    <row r="12" spans="1:17" customFormat="1">
      <c r="A12" s="371" t="s">
        <v>3214</v>
      </c>
      <c r="B12" s="371" t="s">
        <v>3244</v>
      </c>
      <c r="C12" s="371" t="s">
        <v>514</v>
      </c>
      <c r="D12" s="371" t="s">
        <v>515</v>
      </c>
      <c r="F12" s="172">
        <v>43891</v>
      </c>
      <c r="G12" s="172">
        <v>43921</v>
      </c>
      <c r="H12" t="s">
        <v>68</v>
      </c>
      <c r="I12" s="371" t="s">
        <v>643</v>
      </c>
      <c r="L12" s="228">
        <v>4</v>
      </c>
      <c r="O12" s="1"/>
      <c r="P12" s="1"/>
      <c r="Q12" s="1"/>
    </row>
    <row r="13" spans="1:17" customFormat="1">
      <c r="A13" s="371" t="s">
        <v>3215</v>
      </c>
      <c r="B13" s="371" t="s">
        <v>3245</v>
      </c>
      <c r="C13" s="371" t="s">
        <v>514</v>
      </c>
      <c r="D13" s="371" t="s">
        <v>515</v>
      </c>
      <c r="F13" s="172">
        <v>43922</v>
      </c>
      <c r="G13" s="172">
        <v>43951</v>
      </c>
      <c r="I13" s="371" t="s">
        <v>644</v>
      </c>
      <c r="L13" s="228" t="s">
        <v>762</v>
      </c>
      <c r="O13" s="1"/>
      <c r="P13" s="1"/>
      <c r="Q13" s="1"/>
    </row>
    <row r="14" spans="1:17" customFormat="1" ht="13.15" thickBot="1">
      <c r="A14" s="371" t="s">
        <v>516</v>
      </c>
      <c r="B14" s="371" t="s">
        <v>1654</v>
      </c>
      <c r="C14" s="371" t="s">
        <v>514</v>
      </c>
      <c r="D14" s="371" t="s">
        <v>515</v>
      </c>
      <c r="F14" s="172">
        <v>43952</v>
      </c>
      <c r="G14" s="172">
        <v>43982</v>
      </c>
      <c r="I14" s="371" t="s">
        <v>631</v>
      </c>
      <c r="L14" s="228"/>
    </row>
    <row r="15" spans="1:17" customFormat="1">
      <c r="A15" s="371" t="s">
        <v>517</v>
      </c>
      <c r="B15" s="371" t="s">
        <v>1655</v>
      </c>
      <c r="C15" s="371" t="s">
        <v>514</v>
      </c>
      <c r="D15" s="371" t="s">
        <v>515</v>
      </c>
      <c r="F15" s="172">
        <v>43983</v>
      </c>
      <c r="G15" s="172">
        <v>44012</v>
      </c>
      <c r="I15" s="371" t="s">
        <v>632</v>
      </c>
      <c r="K15" s="475"/>
      <c r="L15" s="490" t="s">
        <v>758</v>
      </c>
      <c r="M15" s="491"/>
      <c r="N15" s="290"/>
    </row>
    <row r="16" spans="1:17" customFormat="1">
      <c r="A16" s="371" t="s">
        <v>518</v>
      </c>
      <c r="B16" s="371" t="s">
        <v>1656</v>
      </c>
      <c r="C16" s="371" t="s">
        <v>514</v>
      </c>
      <c r="D16" s="371" t="s">
        <v>515</v>
      </c>
      <c r="F16" s="172">
        <v>44013</v>
      </c>
      <c r="G16" s="174">
        <v>44043</v>
      </c>
      <c r="I16" s="371" t="s">
        <v>454</v>
      </c>
      <c r="K16" s="292"/>
      <c r="L16" s="476"/>
      <c r="M16" s="476"/>
      <c r="N16" s="291"/>
    </row>
    <row r="17" spans="1:14" customFormat="1">
      <c r="A17" s="371" t="s">
        <v>3216</v>
      </c>
      <c r="B17" s="371" t="s">
        <v>3246</v>
      </c>
      <c r="C17" s="371" t="s">
        <v>514</v>
      </c>
      <c r="D17" s="371" t="s">
        <v>515</v>
      </c>
      <c r="F17" s="172">
        <v>44044</v>
      </c>
      <c r="G17" s="172">
        <v>44074</v>
      </c>
      <c r="I17" s="371" t="s">
        <v>597</v>
      </c>
      <c r="K17" s="477" t="s">
        <v>274</v>
      </c>
      <c r="L17" s="476" t="s">
        <v>746</v>
      </c>
      <c r="M17" s="371"/>
      <c r="N17" s="291"/>
    </row>
    <row r="18" spans="1:14" customFormat="1">
      <c r="A18" s="371" t="s">
        <v>519</v>
      </c>
      <c r="B18" s="371" t="s">
        <v>1657</v>
      </c>
      <c r="C18" s="371" t="s">
        <v>514</v>
      </c>
      <c r="D18" s="371" t="s">
        <v>448</v>
      </c>
      <c r="F18" s="172">
        <v>44075</v>
      </c>
      <c r="G18" s="172">
        <v>44104</v>
      </c>
      <c r="I18" s="371" t="s">
        <v>582</v>
      </c>
      <c r="K18" s="292">
        <v>1</v>
      </c>
      <c r="L18" s="476" t="s">
        <v>3102</v>
      </c>
      <c r="M18" s="371">
        <v>0.53</v>
      </c>
      <c r="N18" s="452" t="s">
        <v>3103</v>
      </c>
    </row>
    <row r="19" spans="1:14" customFormat="1">
      <c r="A19" s="371" t="s">
        <v>850</v>
      </c>
      <c r="B19" s="371" t="s">
        <v>1658</v>
      </c>
      <c r="C19" s="371" t="s">
        <v>511</v>
      </c>
      <c r="D19" s="371" t="s">
        <v>2664</v>
      </c>
      <c r="F19" s="172">
        <v>44105</v>
      </c>
      <c r="G19" s="172">
        <v>44135</v>
      </c>
      <c r="I19" s="371" t="s">
        <v>583</v>
      </c>
      <c r="K19" s="292">
        <v>2</v>
      </c>
      <c r="L19" s="476" t="s">
        <v>3104</v>
      </c>
      <c r="M19" s="371">
        <v>0.47</v>
      </c>
      <c r="N19" s="452" t="s">
        <v>3105</v>
      </c>
    </row>
    <row r="20" spans="1:14" customFormat="1">
      <c r="A20" s="371" t="s">
        <v>520</v>
      </c>
      <c r="B20" s="371" t="s">
        <v>1659</v>
      </c>
      <c r="C20" s="371" t="s">
        <v>511</v>
      </c>
      <c r="D20" s="371" t="s">
        <v>452</v>
      </c>
      <c r="F20" s="172">
        <v>44136</v>
      </c>
      <c r="G20" s="172">
        <v>44165</v>
      </c>
      <c r="I20" s="371" t="s">
        <v>584</v>
      </c>
      <c r="K20" s="292">
        <v>3</v>
      </c>
      <c r="L20" s="371" t="s">
        <v>744</v>
      </c>
      <c r="M20" s="371">
        <v>0.05</v>
      </c>
      <c r="N20" s="291" t="s">
        <v>3106</v>
      </c>
    </row>
    <row r="21" spans="1:14" customFormat="1">
      <c r="A21" s="371" t="s">
        <v>453</v>
      </c>
      <c r="B21" s="371" t="s">
        <v>1660</v>
      </c>
      <c r="C21" s="371" t="s">
        <v>511</v>
      </c>
      <c r="D21" s="371" t="s">
        <v>452</v>
      </c>
      <c r="F21" s="172">
        <v>44166</v>
      </c>
      <c r="G21" s="172">
        <v>44196</v>
      </c>
      <c r="I21" s="371" t="s">
        <v>792</v>
      </c>
      <c r="K21" s="292"/>
      <c r="L21" s="371"/>
      <c r="M21" s="371"/>
      <c r="N21" s="291"/>
    </row>
    <row r="22" spans="1:14" customFormat="1">
      <c r="A22" s="371" t="s">
        <v>684</v>
      </c>
      <c r="B22" s="371" t="s">
        <v>1661</v>
      </c>
      <c r="C22" s="371" t="s">
        <v>511</v>
      </c>
      <c r="D22" s="371" t="s">
        <v>449</v>
      </c>
      <c r="F22" s="172"/>
      <c r="I22" s="371" t="s">
        <v>411</v>
      </c>
      <c r="K22" s="292"/>
      <c r="L22" s="371"/>
      <c r="M22" s="371"/>
      <c r="N22" s="291"/>
    </row>
    <row r="23" spans="1:14" customFormat="1" ht="15">
      <c r="A23" s="371" t="s">
        <v>685</v>
      </c>
      <c r="B23" s="371" t="s">
        <v>1662</v>
      </c>
      <c r="C23" s="371" t="s">
        <v>511</v>
      </c>
      <c r="D23" s="371" t="s">
        <v>449</v>
      </c>
      <c r="F23" s="172"/>
      <c r="G23" s="104"/>
      <c r="I23" s="371" t="s">
        <v>944</v>
      </c>
      <c r="K23" s="477" t="s">
        <v>274</v>
      </c>
      <c r="L23" s="476" t="s">
        <v>736</v>
      </c>
      <c r="M23" s="371"/>
      <c r="N23" s="291"/>
    </row>
    <row r="24" spans="1:14" customFormat="1">
      <c r="A24" s="371" t="s">
        <v>686</v>
      </c>
      <c r="B24" s="371" t="s">
        <v>1663</v>
      </c>
      <c r="C24" s="371" t="s">
        <v>514</v>
      </c>
      <c r="D24" s="371" t="s">
        <v>449</v>
      </c>
      <c r="F24" s="172">
        <v>2</v>
      </c>
      <c r="I24" s="371" t="s">
        <v>3138</v>
      </c>
      <c r="K24" s="292">
        <v>1</v>
      </c>
      <c r="L24" s="476" t="s">
        <v>3107</v>
      </c>
      <c r="M24" s="371">
        <v>0.36</v>
      </c>
      <c r="N24" s="452" t="s">
        <v>3108</v>
      </c>
    </row>
    <row r="25" spans="1:14" customFormat="1">
      <c r="A25" s="371" t="s">
        <v>747</v>
      </c>
      <c r="B25" s="371" t="s">
        <v>1664</v>
      </c>
      <c r="C25" s="371" t="s">
        <v>514</v>
      </c>
      <c r="D25" s="371" t="s">
        <v>449</v>
      </c>
      <c r="F25" s="172"/>
      <c r="I25" s="371" t="s">
        <v>412</v>
      </c>
      <c r="K25" s="292">
        <v>2</v>
      </c>
      <c r="L25" s="476" t="s">
        <v>3109</v>
      </c>
      <c r="M25" s="371">
        <v>0.64</v>
      </c>
      <c r="N25" s="452" t="s">
        <v>3110</v>
      </c>
    </row>
    <row r="26" spans="1:14" customFormat="1" ht="13.15" thickBot="1">
      <c r="A26" s="371" t="s">
        <v>629</v>
      </c>
      <c r="B26" s="371" t="s">
        <v>1665</v>
      </c>
      <c r="C26" s="371" t="s">
        <v>514</v>
      </c>
      <c r="D26" s="371" t="s">
        <v>449</v>
      </c>
      <c r="I26" s="371" t="s">
        <v>413</v>
      </c>
      <c r="K26" s="293">
        <v>3</v>
      </c>
      <c r="L26" s="294" t="s">
        <v>744</v>
      </c>
      <c r="M26" s="294">
        <v>0.05</v>
      </c>
      <c r="N26" s="295" t="s">
        <v>3106</v>
      </c>
    </row>
    <row r="27" spans="1:14" customFormat="1">
      <c r="A27" s="371" t="s">
        <v>630</v>
      </c>
      <c r="B27" s="371" t="s">
        <v>1666</v>
      </c>
      <c r="C27" s="371" t="s">
        <v>514</v>
      </c>
      <c r="D27" s="371" t="s">
        <v>449</v>
      </c>
      <c r="I27" s="371" t="s">
        <v>414</v>
      </c>
      <c r="K27" s="1"/>
      <c r="L27" s="239"/>
      <c r="M27" s="239"/>
    </row>
    <row r="28" spans="1:14" customFormat="1">
      <c r="A28" s="371" t="s">
        <v>641</v>
      </c>
      <c r="B28" s="371" t="s">
        <v>1667</v>
      </c>
      <c r="C28" s="371" t="s">
        <v>514</v>
      </c>
      <c r="D28" s="371" t="s">
        <v>449</v>
      </c>
      <c r="I28" s="371" t="s">
        <v>415</v>
      </c>
      <c r="L28" s="239"/>
      <c r="M28" s="239"/>
    </row>
    <row r="29" spans="1:14" customFormat="1">
      <c r="A29" s="371" t="s">
        <v>626</v>
      </c>
      <c r="B29" s="371" t="s">
        <v>1668</v>
      </c>
      <c r="C29" s="371" t="s">
        <v>514</v>
      </c>
      <c r="D29" s="371" t="s">
        <v>449</v>
      </c>
      <c r="I29" s="371" t="s">
        <v>450</v>
      </c>
    </row>
    <row r="30" spans="1:14" customFormat="1">
      <c r="A30" s="371" t="s">
        <v>627</v>
      </c>
      <c r="B30" s="371" t="s">
        <v>1669</v>
      </c>
      <c r="C30" s="371" t="s">
        <v>514</v>
      </c>
      <c r="D30" s="371" t="s">
        <v>449</v>
      </c>
      <c r="I30" s="371" t="s">
        <v>466</v>
      </c>
    </row>
    <row r="31" spans="1:14" customFormat="1">
      <c r="A31" s="371" t="s">
        <v>628</v>
      </c>
      <c r="B31" s="371" t="s">
        <v>1670</v>
      </c>
      <c r="C31" s="371" t="s">
        <v>514</v>
      </c>
      <c r="D31" s="371" t="s">
        <v>449</v>
      </c>
      <c r="I31" s="371" t="s">
        <v>467</v>
      </c>
    </row>
    <row r="32" spans="1:14" customFormat="1">
      <c r="A32" s="371" t="s">
        <v>642</v>
      </c>
      <c r="B32" s="371" t="s">
        <v>1671</v>
      </c>
      <c r="C32" s="371" t="s">
        <v>514</v>
      </c>
      <c r="D32" s="371" t="s">
        <v>449</v>
      </c>
      <c r="I32" s="371" t="s">
        <v>468</v>
      </c>
    </row>
    <row r="33" spans="1:14" customFormat="1">
      <c r="A33" s="371" t="s">
        <v>938</v>
      </c>
      <c r="B33" s="371" t="s">
        <v>1672</v>
      </c>
      <c r="C33" s="371" t="s">
        <v>514</v>
      </c>
      <c r="D33" s="371" t="s">
        <v>449</v>
      </c>
      <c r="I33" s="371" t="s">
        <v>945</v>
      </c>
      <c r="L33" s="1"/>
      <c r="M33" s="1"/>
      <c r="N33" s="1"/>
    </row>
    <row r="34" spans="1:14" customFormat="1">
      <c r="A34" s="371" t="s">
        <v>939</v>
      </c>
      <c r="B34" s="371" t="s">
        <v>1673</v>
      </c>
      <c r="C34" s="371" t="s">
        <v>514</v>
      </c>
      <c r="D34" s="371" t="s">
        <v>449</v>
      </c>
      <c r="I34" s="371" t="s">
        <v>427</v>
      </c>
      <c r="K34" s="1"/>
      <c r="L34" s="1"/>
      <c r="M34" s="1"/>
      <c r="N34" s="1"/>
    </row>
    <row r="35" spans="1:14" customFormat="1">
      <c r="A35" s="371" t="s">
        <v>1055</v>
      </c>
      <c r="B35" s="371" t="s">
        <v>1674</v>
      </c>
      <c r="C35" s="371" t="s">
        <v>514</v>
      </c>
      <c r="D35" s="371" t="s">
        <v>515</v>
      </c>
      <c r="I35" s="371" t="s">
        <v>428</v>
      </c>
      <c r="K35" s="1"/>
      <c r="L35" s="1"/>
      <c r="M35" s="1"/>
      <c r="N35" s="1"/>
    </row>
    <row r="36" spans="1:14" customFormat="1">
      <c r="A36" s="371" t="s">
        <v>643</v>
      </c>
      <c r="B36" s="371" t="s">
        <v>1675</v>
      </c>
      <c r="C36" s="371" t="s">
        <v>514</v>
      </c>
      <c r="D36" s="371" t="s">
        <v>515</v>
      </c>
      <c r="I36" s="371" t="s">
        <v>575</v>
      </c>
      <c r="K36" s="1"/>
      <c r="L36" s="1"/>
      <c r="M36" s="1"/>
      <c r="N36" s="1"/>
    </row>
    <row r="37" spans="1:14" customFormat="1">
      <c r="A37" s="371" t="s">
        <v>644</v>
      </c>
      <c r="B37" s="371" t="s">
        <v>1676</v>
      </c>
      <c r="C37" s="371" t="s">
        <v>514</v>
      </c>
      <c r="D37" s="371" t="s">
        <v>515</v>
      </c>
      <c r="I37" s="371" t="s">
        <v>239</v>
      </c>
      <c r="K37" s="1"/>
      <c r="L37" s="1"/>
      <c r="M37" s="1"/>
      <c r="N37" s="1"/>
    </row>
    <row r="38" spans="1:14" customFormat="1">
      <c r="A38" s="371" t="s">
        <v>631</v>
      </c>
      <c r="B38" s="371" t="s">
        <v>1677</v>
      </c>
      <c r="C38" s="371" t="s">
        <v>514</v>
      </c>
      <c r="D38" s="371" t="s">
        <v>515</v>
      </c>
      <c r="I38" s="371" t="s">
        <v>240</v>
      </c>
      <c r="K38" s="1"/>
      <c r="L38" s="1"/>
      <c r="M38" s="1"/>
      <c r="N38" s="1"/>
    </row>
    <row r="39" spans="1:14" customFormat="1">
      <c r="A39" s="371" t="s">
        <v>632</v>
      </c>
      <c r="B39" s="371" t="s">
        <v>1678</v>
      </c>
      <c r="C39" s="371" t="s">
        <v>514</v>
      </c>
      <c r="D39" s="371" t="s">
        <v>515</v>
      </c>
      <c r="I39" s="371" t="s">
        <v>457</v>
      </c>
      <c r="K39" s="1"/>
      <c r="L39" s="1"/>
      <c r="M39" s="1"/>
      <c r="N39" s="1"/>
    </row>
    <row r="40" spans="1:14" customFormat="1">
      <c r="A40" s="371" t="s">
        <v>454</v>
      </c>
      <c r="B40" s="371" t="s">
        <v>1679</v>
      </c>
      <c r="C40" s="371" t="s">
        <v>514</v>
      </c>
      <c r="D40" s="371" t="s">
        <v>515</v>
      </c>
      <c r="I40" s="371" t="s">
        <v>459</v>
      </c>
      <c r="K40" s="1"/>
      <c r="L40" s="1"/>
      <c r="M40" s="1"/>
      <c r="N40" s="1"/>
    </row>
    <row r="41" spans="1:14" customFormat="1">
      <c r="A41" s="371" t="s">
        <v>455</v>
      </c>
      <c r="B41" s="371" t="s">
        <v>1680</v>
      </c>
      <c r="C41" s="371" t="s">
        <v>514</v>
      </c>
      <c r="D41" s="371" t="s">
        <v>449</v>
      </c>
      <c r="I41" s="371" t="s">
        <v>460</v>
      </c>
      <c r="K41" s="1"/>
      <c r="L41" s="1"/>
      <c r="M41" s="1"/>
      <c r="N41" s="1"/>
    </row>
    <row r="42" spans="1:14" customFormat="1">
      <c r="A42" s="371" t="s">
        <v>597</v>
      </c>
      <c r="B42" s="371" t="s">
        <v>1681</v>
      </c>
      <c r="C42" s="371" t="s">
        <v>511</v>
      </c>
      <c r="D42" s="371" t="s">
        <v>2664</v>
      </c>
      <c r="I42" s="371" t="s">
        <v>607</v>
      </c>
      <c r="K42" s="1"/>
      <c r="L42" s="1"/>
      <c r="M42" s="1"/>
      <c r="N42" s="1"/>
    </row>
    <row r="43" spans="1:14" customFormat="1">
      <c r="A43" s="371" t="s">
        <v>790</v>
      </c>
      <c r="B43" s="371" t="s">
        <v>1682</v>
      </c>
      <c r="C43" s="371" t="s">
        <v>514</v>
      </c>
      <c r="D43" s="371" t="s">
        <v>449</v>
      </c>
      <c r="I43" s="371" t="s">
        <v>461</v>
      </c>
      <c r="K43" s="1"/>
      <c r="L43" s="1"/>
      <c r="M43" s="1"/>
      <c r="N43" s="1"/>
    </row>
    <row r="44" spans="1:14" customFormat="1">
      <c r="A44" s="371" t="s">
        <v>940</v>
      </c>
      <c r="B44" s="371" t="s">
        <v>1683</v>
      </c>
      <c r="C44" s="371" t="s">
        <v>514</v>
      </c>
      <c r="D44" s="371" t="s">
        <v>515</v>
      </c>
      <c r="I44" s="371" t="s">
        <v>462</v>
      </c>
      <c r="K44" s="1"/>
    </row>
    <row r="45" spans="1:14" customFormat="1">
      <c r="A45" s="371" t="s">
        <v>941</v>
      </c>
      <c r="B45" s="371" t="s">
        <v>1684</v>
      </c>
      <c r="C45" s="371" t="s">
        <v>511</v>
      </c>
      <c r="D45" s="371" t="s">
        <v>449</v>
      </c>
      <c r="I45" s="371" t="s">
        <v>71</v>
      </c>
    </row>
    <row r="46" spans="1:14" customFormat="1">
      <c r="A46" s="371" t="s">
        <v>791</v>
      </c>
      <c r="B46" s="371" t="s">
        <v>1685</v>
      </c>
      <c r="C46" s="371" t="s">
        <v>511</v>
      </c>
      <c r="D46" s="371" t="s">
        <v>449</v>
      </c>
      <c r="I46" s="371" t="s">
        <v>2707</v>
      </c>
    </row>
    <row r="47" spans="1:14" customFormat="1">
      <c r="A47" s="371" t="s">
        <v>1056</v>
      </c>
      <c r="B47" s="371" t="s">
        <v>1686</v>
      </c>
      <c r="C47" s="371" t="s">
        <v>514</v>
      </c>
      <c r="D47" s="371" t="s">
        <v>449</v>
      </c>
      <c r="I47" s="371" t="s">
        <v>2709</v>
      </c>
    </row>
    <row r="48" spans="1:14" customFormat="1">
      <c r="A48" s="371" t="s">
        <v>1057</v>
      </c>
      <c r="B48" s="371" t="s">
        <v>1687</v>
      </c>
      <c r="C48" s="371" t="s">
        <v>514</v>
      </c>
      <c r="D48" s="371" t="s">
        <v>449</v>
      </c>
      <c r="I48" s="371" t="s">
        <v>948</v>
      </c>
    </row>
    <row r="49" spans="1:9" customFormat="1">
      <c r="A49" s="371" t="s">
        <v>851</v>
      </c>
      <c r="B49" s="371" t="s">
        <v>1688</v>
      </c>
      <c r="C49" s="371" t="s">
        <v>511</v>
      </c>
      <c r="D49" s="371" t="s">
        <v>449</v>
      </c>
      <c r="I49" s="371" t="s">
        <v>401</v>
      </c>
    </row>
    <row r="50" spans="1:9" customFormat="1">
      <c r="A50" s="371" t="s">
        <v>773</v>
      </c>
      <c r="B50" s="371" t="s">
        <v>1689</v>
      </c>
      <c r="C50" s="371" t="s">
        <v>511</v>
      </c>
      <c r="D50" s="371" t="s">
        <v>449</v>
      </c>
      <c r="I50" s="371" t="s">
        <v>296</v>
      </c>
    </row>
    <row r="51" spans="1:9" customFormat="1">
      <c r="A51" s="371" t="s">
        <v>598</v>
      </c>
      <c r="B51" s="371" t="s">
        <v>1690</v>
      </c>
      <c r="C51" s="371" t="s">
        <v>511</v>
      </c>
      <c r="D51" s="371" t="s">
        <v>2663</v>
      </c>
      <c r="I51" s="371" t="s">
        <v>297</v>
      </c>
    </row>
    <row r="52" spans="1:9" customFormat="1">
      <c r="A52" s="371" t="s">
        <v>1196</v>
      </c>
      <c r="B52" s="371" t="s">
        <v>1691</v>
      </c>
      <c r="C52" s="371" t="s">
        <v>511</v>
      </c>
      <c r="D52" s="371" t="s">
        <v>2663</v>
      </c>
      <c r="I52" s="371" t="s">
        <v>949</v>
      </c>
    </row>
    <row r="53" spans="1:9" customFormat="1">
      <c r="A53" s="371" t="s">
        <v>1197</v>
      </c>
      <c r="B53" s="371" t="s">
        <v>1692</v>
      </c>
      <c r="C53" s="371" t="s">
        <v>511</v>
      </c>
      <c r="D53" s="371" t="s">
        <v>2663</v>
      </c>
      <c r="I53" s="371" t="s">
        <v>331</v>
      </c>
    </row>
    <row r="54" spans="1:9" customFormat="1">
      <c r="A54" s="371" t="s">
        <v>599</v>
      </c>
      <c r="B54" s="371" t="s">
        <v>1693</v>
      </c>
      <c r="C54" s="371" t="s">
        <v>511</v>
      </c>
      <c r="D54" s="371" t="s">
        <v>2663</v>
      </c>
      <c r="I54" s="371" t="s">
        <v>332</v>
      </c>
    </row>
    <row r="55" spans="1:9" customFormat="1">
      <c r="A55" s="371" t="s">
        <v>600</v>
      </c>
      <c r="B55" s="371" t="s">
        <v>1694</v>
      </c>
      <c r="C55" s="371" t="s">
        <v>511</v>
      </c>
      <c r="D55" s="371" t="s">
        <v>2663</v>
      </c>
      <c r="I55" s="371" t="s">
        <v>1210</v>
      </c>
    </row>
    <row r="56" spans="1:9" customFormat="1">
      <c r="A56" s="371" t="s">
        <v>942</v>
      </c>
      <c r="B56" s="371" t="s">
        <v>1695</v>
      </c>
      <c r="C56" s="371" t="s">
        <v>514</v>
      </c>
      <c r="D56" s="371" t="s">
        <v>449</v>
      </c>
      <c r="I56" s="371" t="s">
        <v>955</v>
      </c>
    </row>
    <row r="57" spans="1:9" customFormat="1">
      <c r="A57" s="371" t="s">
        <v>582</v>
      </c>
      <c r="B57" s="371" t="s">
        <v>1696</v>
      </c>
      <c r="C57" s="371" t="s">
        <v>511</v>
      </c>
      <c r="D57" s="371" t="s">
        <v>2663</v>
      </c>
      <c r="I57" s="371" t="s">
        <v>334</v>
      </c>
    </row>
    <row r="58" spans="1:9" customFormat="1">
      <c r="A58" s="371" t="s">
        <v>583</v>
      </c>
      <c r="B58" s="371" t="s">
        <v>1697</v>
      </c>
      <c r="C58" s="371" t="s">
        <v>511</v>
      </c>
      <c r="D58" s="371" t="s">
        <v>2663</v>
      </c>
      <c r="I58" s="371" t="s">
        <v>335</v>
      </c>
    </row>
    <row r="59" spans="1:9" customFormat="1">
      <c r="A59" s="371" t="s">
        <v>584</v>
      </c>
      <c r="B59" s="371" t="s">
        <v>1698</v>
      </c>
      <c r="C59" s="371" t="s">
        <v>511</v>
      </c>
      <c r="D59" s="371" t="s">
        <v>2663</v>
      </c>
      <c r="I59" s="371" t="s">
        <v>741</v>
      </c>
    </row>
    <row r="60" spans="1:9" customFormat="1">
      <c r="A60" s="371" t="s">
        <v>792</v>
      </c>
      <c r="B60" s="371" t="s">
        <v>1699</v>
      </c>
      <c r="C60" s="371" t="s">
        <v>511</v>
      </c>
      <c r="D60" s="371" t="s">
        <v>2664</v>
      </c>
      <c r="I60" s="371" t="s">
        <v>752</v>
      </c>
    </row>
    <row r="61" spans="1:9" customFormat="1">
      <c r="A61" s="371" t="s">
        <v>943</v>
      </c>
      <c r="B61" s="371" t="s">
        <v>943</v>
      </c>
      <c r="C61" s="371" t="s">
        <v>511</v>
      </c>
      <c r="D61" s="371" t="s">
        <v>452</v>
      </c>
      <c r="I61" s="371" t="s">
        <v>687</v>
      </c>
    </row>
    <row r="62" spans="1:9" customFormat="1">
      <c r="A62" s="371" t="s">
        <v>585</v>
      </c>
      <c r="B62" s="371" t="s">
        <v>1700</v>
      </c>
      <c r="C62" s="371" t="s">
        <v>514</v>
      </c>
      <c r="D62" s="371" t="s">
        <v>515</v>
      </c>
      <c r="I62" s="371" t="s">
        <v>688</v>
      </c>
    </row>
    <row r="63" spans="1:9" customFormat="1">
      <c r="A63" s="371" t="s">
        <v>411</v>
      </c>
      <c r="B63" s="371" t="s">
        <v>1701</v>
      </c>
      <c r="C63" s="371" t="s">
        <v>514</v>
      </c>
      <c r="D63" s="371" t="s">
        <v>515</v>
      </c>
      <c r="I63" s="371" t="s">
        <v>340</v>
      </c>
    </row>
    <row r="64" spans="1:9" customFormat="1">
      <c r="A64" s="371" t="s">
        <v>944</v>
      </c>
      <c r="B64" s="371" t="s">
        <v>3247</v>
      </c>
      <c r="C64" s="371" t="s">
        <v>511</v>
      </c>
      <c r="D64" s="371" t="s">
        <v>449</v>
      </c>
      <c r="I64" s="371" t="s">
        <v>341</v>
      </c>
    </row>
    <row r="65" spans="1:9" customFormat="1">
      <c r="A65" s="371" t="s">
        <v>412</v>
      </c>
      <c r="B65" s="371" t="s">
        <v>1702</v>
      </c>
      <c r="C65" s="371" t="s">
        <v>511</v>
      </c>
      <c r="D65" s="371" t="s">
        <v>2666</v>
      </c>
      <c r="I65" s="371" t="s">
        <v>127</v>
      </c>
    </row>
    <row r="66" spans="1:9" customFormat="1">
      <c r="A66" s="371" t="s">
        <v>413</v>
      </c>
      <c r="B66" s="371" t="s">
        <v>1703</v>
      </c>
      <c r="C66" s="371" t="s">
        <v>511</v>
      </c>
      <c r="D66" s="371" t="s">
        <v>2665</v>
      </c>
      <c r="I66" s="371" t="s">
        <v>639</v>
      </c>
    </row>
    <row r="67" spans="1:9" customFormat="1">
      <c r="A67" s="371" t="s">
        <v>414</v>
      </c>
      <c r="B67" s="371" t="s">
        <v>1704</v>
      </c>
      <c r="C67" s="371" t="s">
        <v>511</v>
      </c>
      <c r="D67" s="371" t="s">
        <v>2666</v>
      </c>
      <c r="I67" s="371" t="s">
        <v>128</v>
      </c>
    </row>
    <row r="68" spans="1:9" customFormat="1">
      <c r="A68" s="371" t="s">
        <v>415</v>
      </c>
      <c r="B68" s="371" t="s">
        <v>1705</v>
      </c>
      <c r="C68" s="371" t="s">
        <v>511</v>
      </c>
      <c r="D68" s="371" t="s">
        <v>2664</v>
      </c>
      <c r="I68" s="371" t="s">
        <v>108</v>
      </c>
    </row>
    <row r="69" spans="1:9" customFormat="1">
      <c r="A69" s="371" t="s">
        <v>2703</v>
      </c>
      <c r="B69" s="371" t="s">
        <v>2704</v>
      </c>
      <c r="C69" s="371" t="s">
        <v>514</v>
      </c>
      <c r="D69" s="371" t="s">
        <v>448</v>
      </c>
      <c r="I69" s="371" t="s">
        <v>110</v>
      </c>
    </row>
    <row r="70" spans="1:9" customFormat="1">
      <c r="A70" s="371" t="s">
        <v>3112</v>
      </c>
      <c r="B70" s="371" t="s">
        <v>3113</v>
      </c>
      <c r="C70" s="371" t="s">
        <v>514</v>
      </c>
      <c r="D70" s="371" t="s">
        <v>448</v>
      </c>
      <c r="I70" s="371" t="s">
        <v>111</v>
      </c>
    </row>
    <row r="71" spans="1:9" customFormat="1">
      <c r="A71" s="371" t="s">
        <v>3217</v>
      </c>
      <c r="B71" s="371" t="s">
        <v>3248</v>
      </c>
      <c r="C71" s="371" t="s">
        <v>514</v>
      </c>
      <c r="D71" s="371" t="s">
        <v>448</v>
      </c>
      <c r="I71" s="371" t="s">
        <v>116</v>
      </c>
    </row>
    <row r="72" spans="1:9" customFormat="1">
      <c r="A72" s="371" t="s">
        <v>450</v>
      </c>
      <c r="B72" s="371" t="s">
        <v>1706</v>
      </c>
      <c r="C72" s="371" t="s">
        <v>514</v>
      </c>
      <c r="D72" s="371" t="s">
        <v>448</v>
      </c>
      <c r="I72" s="371" t="s">
        <v>550</v>
      </c>
    </row>
    <row r="73" spans="1:9" customFormat="1">
      <c r="A73" s="371" t="s">
        <v>1058</v>
      </c>
      <c r="B73" s="371" t="s">
        <v>1707</v>
      </c>
      <c r="C73" s="371" t="s">
        <v>514</v>
      </c>
      <c r="D73" s="371" t="s">
        <v>448</v>
      </c>
      <c r="I73" s="371" t="s">
        <v>551</v>
      </c>
    </row>
    <row r="74" spans="1:9" customFormat="1">
      <c r="A74" s="371" t="s">
        <v>1059</v>
      </c>
      <c r="B74" s="371" t="s">
        <v>1708</v>
      </c>
      <c r="C74" s="371" t="s">
        <v>514</v>
      </c>
      <c r="D74" s="371" t="s">
        <v>448</v>
      </c>
      <c r="I74" s="371" t="s">
        <v>327</v>
      </c>
    </row>
    <row r="75" spans="1:9" customFormat="1">
      <c r="A75" s="371" t="s">
        <v>1334</v>
      </c>
      <c r="B75" s="371" t="s">
        <v>1709</v>
      </c>
      <c r="C75" s="371" t="s">
        <v>514</v>
      </c>
      <c r="D75" s="371" t="s">
        <v>448</v>
      </c>
      <c r="I75" s="371" t="s">
        <v>328</v>
      </c>
    </row>
    <row r="76" spans="1:9" customFormat="1">
      <c r="A76" s="371" t="s">
        <v>1335</v>
      </c>
      <c r="B76" s="371" t="s">
        <v>1710</v>
      </c>
      <c r="C76" s="371" t="s">
        <v>514</v>
      </c>
      <c r="D76" s="371" t="s">
        <v>448</v>
      </c>
      <c r="I76" s="371" t="s">
        <v>1631</v>
      </c>
    </row>
    <row r="77" spans="1:9" customFormat="1">
      <c r="A77" s="371" t="s">
        <v>1336</v>
      </c>
      <c r="B77" s="371" t="s">
        <v>1711</v>
      </c>
      <c r="C77" s="371" t="s">
        <v>514</v>
      </c>
      <c r="D77" s="371" t="s">
        <v>448</v>
      </c>
      <c r="I77" s="371" t="s">
        <v>192</v>
      </c>
    </row>
    <row r="78" spans="1:9" customFormat="1">
      <c r="A78" s="371" t="s">
        <v>1060</v>
      </c>
      <c r="B78" s="371" t="s">
        <v>1712</v>
      </c>
      <c r="C78" s="371" t="s">
        <v>514</v>
      </c>
      <c r="D78" s="371" t="s">
        <v>448</v>
      </c>
      <c r="I78" s="371" t="s">
        <v>130</v>
      </c>
    </row>
    <row r="79" spans="1:9" customFormat="1">
      <c r="A79" s="371" t="s">
        <v>1198</v>
      </c>
      <c r="B79" s="371" t="s">
        <v>1713</v>
      </c>
      <c r="C79" s="371" t="s">
        <v>514</v>
      </c>
      <c r="D79" s="371" t="s">
        <v>448</v>
      </c>
      <c r="I79" s="371" t="s">
        <v>131</v>
      </c>
    </row>
    <row r="80" spans="1:9" customFormat="1">
      <c r="A80" s="371" t="s">
        <v>1061</v>
      </c>
      <c r="B80" s="371" t="s">
        <v>1714</v>
      </c>
      <c r="C80" s="371" t="s">
        <v>514</v>
      </c>
      <c r="D80" s="371" t="s">
        <v>448</v>
      </c>
      <c r="I80" s="371" t="s">
        <v>132</v>
      </c>
    </row>
    <row r="81" spans="1:9" customFormat="1">
      <c r="A81" s="371" t="s">
        <v>1199</v>
      </c>
      <c r="B81" s="371" t="s">
        <v>1715</v>
      </c>
      <c r="C81" s="371" t="s">
        <v>514</v>
      </c>
      <c r="D81" s="371" t="s">
        <v>448</v>
      </c>
      <c r="I81" s="371" t="s">
        <v>133</v>
      </c>
    </row>
    <row r="82" spans="1:9" customFormat="1">
      <c r="A82" s="371" t="s">
        <v>1200</v>
      </c>
      <c r="B82" s="371" t="s">
        <v>1716</v>
      </c>
      <c r="C82" s="371" t="s">
        <v>514</v>
      </c>
      <c r="D82" s="371" t="s">
        <v>448</v>
      </c>
      <c r="I82" s="371" t="s">
        <v>134</v>
      </c>
    </row>
    <row r="83" spans="1:9" customFormat="1">
      <c r="A83" s="371" t="s">
        <v>1201</v>
      </c>
      <c r="B83" s="371" t="s">
        <v>1717</v>
      </c>
      <c r="C83" s="371" t="s">
        <v>514</v>
      </c>
      <c r="D83" s="371" t="s">
        <v>448</v>
      </c>
      <c r="I83" s="371" t="s">
        <v>135</v>
      </c>
    </row>
    <row r="84" spans="1:9" customFormat="1">
      <c r="A84" s="371" t="s">
        <v>1202</v>
      </c>
      <c r="B84" s="371" t="s">
        <v>1718</v>
      </c>
      <c r="C84" s="371" t="s">
        <v>514</v>
      </c>
      <c r="D84" s="371" t="s">
        <v>448</v>
      </c>
      <c r="I84" s="371" t="s">
        <v>137</v>
      </c>
    </row>
    <row r="85" spans="1:9" customFormat="1">
      <c r="A85" s="371" t="s">
        <v>416</v>
      </c>
      <c r="B85" s="371" t="s">
        <v>1719</v>
      </c>
      <c r="C85" s="371" t="s">
        <v>511</v>
      </c>
      <c r="D85" s="371" t="s">
        <v>2664</v>
      </c>
      <c r="I85" s="371" t="s">
        <v>138</v>
      </c>
    </row>
    <row r="86" spans="1:9" customFormat="1">
      <c r="A86" s="371" t="s">
        <v>417</v>
      </c>
      <c r="B86" s="371" t="s">
        <v>1720</v>
      </c>
      <c r="C86" s="371" t="s">
        <v>514</v>
      </c>
      <c r="D86" s="371" t="s">
        <v>449</v>
      </c>
      <c r="I86" s="371" t="s">
        <v>139</v>
      </c>
    </row>
    <row r="87" spans="1:9" customFormat="1">
      <c r="A87" s="371" t="s">
        <v>465</v>
      </c>
      <c r="B87" s="371" t="s">
        <v>1721</v>
      </c>
      <c r="C87" s="371" t="s">
        <v>514</v>
      </c>
      <c r="D87" s="371" t="s">
        <v>449</v>
      </c>
      <c r="I87" s="371" t="s">
        <v>206</v>
      </c>
    </row>
    <row r="88" spans="1:9" customFormat="1">
      <c r="A88" s="371" t="s">
        <v>1062</v>
      </c>
      <c r="B88" s="371" t="s">
        <v>1722</v>
      </c>
      <c r="C88" s="371" t="s">
        <v>511</v>
      </c>
      <c r="D88" s="371" t="s">
        <v>2666</v>
      </c>
      <c r="I88" s="371" t="s">
        <v>552</v>
      </c>
    </row>
    <row r="89" spans="1:9" customFormat="1">
      <c r="A89" s="371" t="s">
        <v>466</v>
      </c>
      <c r="B89" s="371" t="s">
        <v>1723</v>
      </c>
      <c r="C89" s="371" t="s">
        <v>511</v>
      </c>
      <c r="D89" s="371" t="s">
        <v>449</v>
      </c>
      <c r="I89" s="371" t="s">
        <v>1222</v>
      </c>
    </row>
    <row r="90" spans="1:9" customFormat="1">
      <c r="A90" s="371" t="s">
        <v>467</v>
      </c>
      <c r="B90" s="371" t="s">
        <v>1724</v>
      </c>
      <c r="C90" s="371" t="s">
        <v>511</v>
      </c>
      <c r="D90" s="371" t="s">
        <v>449</v>
      </c>
      <c r="I90" s="371" t="s">
        <v>637</v>
      </c>
    </row>
    <row r="91" spans="1:9" customFormat="1">
      <c r="A91" s="371" t="s">
        <v>601</v>
      </c>
      <c r="B91" s="371" t="s">
        <v>1725</v>
      </c>
      <c r="C91" s="371" t="s">
        <v>514</v>
      </c>
      <c r="D91" s="371" t="s">
        <v>515</v>
      </c>
      <c r="I91" s="371" t="s">
        <v>207</v>
      </c>
    </row>
    <row r="92" spans="1:9" customFormat="1">
      <c r="A92" s="371" t="s">
        <v>468</v>
      </c>
      <c r="B92" s="371" t="s">
        <v>1726</v>
      </c>
      <c r="C92" s="371" t="s">
        <v>511</v>
      </c>
      <c r="D92" s="371" t="s">
        <v>449</v>
      </c>
      <c r="I92" s="371" t="s">
        <v>208</v>
      </c>
    </row>
    <row r="93" spans="1:9" customFormat="1">
      <c r="A93" s="371" t="s">
        <v>852</v>
      </c>
      <c r="B93" s="371" t="s">
        <v>1727</v>
      </c>
      <c r="C93" s="371" t="s">
        <v>511</v>
      </c>
      <c r="D93" s="371" t="s">
        <v>449</v>
      </c>
      <c r="I93" s="371" t="s">
        <v>209</v>
      </c>
    </row>
    <row r="94" spans="1:9" customFormat="1">
      <c r="A94" s="371" t="s">
        <v>1063</v>
      </c>
      <c r="B94" s="371" t="s">
        <v>1728</v>
      </c>
      <c r="C94" s="371" t="s">
        <v>514</v>
      </c>
      <c r="D94" s="371" t="s">
        <v>449</v>
      </c>
      <c r="I94" s="371" t="s">
        <v>210</v>
      </c>
    </row>
    <row r="95" spans="1:9" customFormat="1">
      <c r="A95" s="371" t="s">
        <v>945</v>
      </c>
      <c r="B95" s="371" t="s">
        <v>1729</v>
      </c>
      <c r="C95" s="371" t="s">
        <v>514</v>
      </c>
      <c r="D95" s="371" t="s">
        <v>449</v>
      </c>
      <c r="I95" s="371" t="s">
        <v>211</v>
      </c>
    </row>
    <row r="96" spans="1:9" customFormat="1">
      <c r="A96" s="371" t="s">
        <v>635</v>
      </c>
      <c r="B96" s="371" t="s">
        <v>1730</v>
      </c>
      <c r="C96" s="371" t="s">
        <v>514</v>
      </c>
      <c r="D96" s="371" t="s">
        <v>449</v>
      </c>
      <c r="I96" s="371" t="s">
        <v>212</v>
      </c>
    </row>
    <row r="97" spans="1:9" customFormat="1">
      <c r="A97" s="371" t="s">
        <v>1203</v>
      </c>
      <c r="B97" s="371" t="s">
        <v>1731</v>
      </c>
      <c r="C97" s="371" t="s">
        <v>514</v>
      </c>
      <c r="D97" s="371" t="s">
        <v>449</v>
      </c>
      <c r="I97" s="371" t="s">
        <v>690</v>
      </c>
    </row>
    <row r="98" spans="1:9" customFormat="1">
      <c r="A98" s="371" t="s">
        <v>426</v>
      </c>
      <c r="B98" s="371" t="s">
        <v>1732</v>
      </c>
      <c r="C98" s="371" t="s">
        <v>511</v>
      </c>
      <c r="D98" s="371" t="s">
        <v>2664</v>
      </c>
      <c r="I98" s="371" t="s">
        <v>691</v>
      </c>
    </row>
    <row r="99" spans="1:9" customFormat="1">
      <c r="A99" s="371" t="s">
        <v>427</v>
      </c>
      <c r="B99" s="371" t="s">
        <v>1733</v>
      </c>
      <c r="C99" s="371" t="s">
        <v>511</v>
      </c>
      <c r="D99" s="371" t="s">
        <v>2664</v>
      </c>
      <c r="I99" s="371" t="s">
        <v>1223</v>
      </c>
    </row>
    <row r="100" spans="1:9" customFormat="1">
      <c r="A100" s="371" t="s">
        <v>428</v>
      </c>
      <c r="B100" s="371" t="s">
        <v>1734</v>
      </c>
      <c r="C100" s="371" t="s">
        <v>514</v>
      </c>
      <c r="D100" s="371" t="s">
        <v>656</v>
      </c>
      <c r="I100" s="371" t="s">
        <v>1224</v>
      </c>
    </row>
    <row r="101" spans="1:9" customFormat="1">
      <c r="A101" s="371" t="s">
        <v>1204</v>
      </c>
      <c r="B101" s="371" t="s">
        <v>1735</v>
      </c>
      <c r="C101" s="371" t="s">
        <v>511</v>
      </c>
      <c r="D101" s="371" t="s">
        <v>2664</v>
      </c>
      <c r="I101" s="371" t="s">
        <v>1225</v>
      </c>
    </row>
    <row r="102" spans="1:9" customFormat="1">
      <c r="A102" s="371" t="s">
        <v>853</v>
      </c>
      <c r="B102" s="371" t="s">
        <v>1736</v>
      </c>
      <c r="C102" s="371" t="s">
        <v>511</v>
      </c>
      <c r="D102" s="371" t="s">
        <v>2667</v>
      </c>
      <c r="I102" s="371" t="s">
        <v>214</v>
      </c>
    </row>
    <row r="103" spans="1:9" customFormat="1">
      <c r="A103" s="371" t="s">
        <v>237</v>
      </c>
      <c r="B103" s="371" t="s">
        <v>1737</v>
      </c>
      <c r="C103" s="371" t="s">
        <v>511</v>
      </c>
      <c r="D103" s="371" t="s">
        <v>452</v>
      </c>
      <c r="I103" s="371" t="s">
        <v>215</v>
      </c>
    </row>
    <row r="104" spans="1:9" customFormat="1">
      <c r="A104" s="371" t="s">
        <v>602</v>
      </c>
      <c r="B104" s="371" t="s">
        <v>1738</v>
      </c>
      <c r="C104" s="371" t="s">
        <v>511</v>
      </c>
      <c r="D104" s="371" t="s">
        <v>452</v>
      </c>
      <c r="I104" s="371" t="s">
        <v>973</v>
      </c>
    </row>
    <row r="105" spans="1:9" customFormat="1">
      <c r="A105" s="371" t="s">
        <v>633</v>
      </c>
      <c r="B105" s="371" t="s">
        <v>1739</v>
      </c>
      <c r="C105" s="371" t="s">
        <v>511</v>
      </c>
      <c r="D105" s="371" t="s">
        <v>452</v>
      </c>
      <c r="I105" s="371" t="s">
        <v>217</v>
      </c>
    </row>
    <row r="106" spans="1:9" customFormat="1">
      <c r="A106" s="371" t="s">
        <v>238</v>
      </c>
      <c r="B106" s="371" t="s">
        <v>1740</v>
      </c>
      <c r="C106" s="371" t="s">
        <v>511</v>
      </c>
      <c r="D106" s="371" t="s">
        <v>452</v>
      </c>
      <c r="I106" s="371" t="s">
        <v>219</v>
      </c>
    </row>
    <row r="107" spans="1:9" customFormat="1">
      <c r="A107" s="371" t="s">
        <v>451</v>
      </c>
      <c r="B107" s="371" t="s">
        <v>1741</v>
      </c>
      <c r="C107" s="371" t="s">
        <v>511</v>
      </c>
      <c r="D107" s="371" t="s">
        <v>452</v>
      </c>
      <c r="I107" s="371" t="s">
        <v>222</v>
      </c>
    </row>
    <row r="108" spans="1:9" customFormat="1">
      <c r="A108" s="371" t="s">
        <v>603</v>
      </c>
      <c r="B108" s="371" t="s">
        <v>1742</v>
      </c>
      <c r="C108" s="371" t="s">
        <v>511</v>
      </c>
      <c r="D108" s="371" t="s">
        <v>452</v>
      </c>
      <c r="I108" s="371" t="s">
        <v>223</v>
      </c>
    </row>
    <row r="109" spans="1:9" customFormat="1">
      <c r="A109" s="371" t="s">
        <v>748</v>
      </c>
      <c r="B109" s="371" t="s">
        <v>1743</v>
      </c>
      <c r="C109" s="371" t="s">
        <v>511</v>
      </c>
      <c r="D109" s="371" t="s">
        <v>452</v>
      </c>
      <c r="I109" s="371" t="s">
        <v>1344</v>
      </c>
    </row>
    <row r="110" spans="1:9" customFormat="1">
      <c r="A110" s="371" t="s">
        <v>946</v>
      </c>
      <c r="B110" s="371" t="s">
        <v>1744</v>
      </c>
      <c r="C110" s="371" t="s">
        <v>514</v>
      </c>
      <c r="D110" s="371" t="s">
        <v>656</v>
      </c>
      <c r="I110" s="371" t="s">
        <v>553</v>
      </c>
    </row>
    <row r="111" spans="1:9" customFormat="1">
      <c r="A111" s="371" t="s">
        <v>749</v>
      </c>
      <c r="B111" s="371" t="s">
        <v>1745</v>
      </c>
      <c r="C111" s="371" t="s">
        <v>514</v>
      </c>
      <c r="D111" s="371" t="s">
        <v>656</v>
      </c>
      <c r="I111" s="371" t="s">
        <v>40</v>
      </c>
    </row>
    <row r="112" spans="1:9" customFormat="1">
      <c r="A112" s="371" t="s">
        <v>604</v>
      </c>
      <c r="B112" s="371" t="s">
        <v>1746</v>
      </c>
      <c r="C112" s="371" t="s">
        <v>514</v>
      </c>
      <c r="D112" s="371" t="s">
        <v>449</v>
      </c>
      <c r="I112" s="371" t="s">
        <v>41</v>
      </c>
    </row>
    <row r="113" spans="1:9" customFormat="1">
      <c r="A113" s="371" t="s">
        <v>575</v>
      </c>
      <c r="B113" s="371" t="s">
        <v>1747</v>
      </c>
      <c r="C113" s="371" t="s">
        <v>514</v>
      </c>
      <c r="D113" s="371" t="s">
        <v>449</v>
      </c>
      <c r="I113" s="371" t="s">
        <v>42</v>
      </c>
    </row>
    <row r="114" spans="1:9" customFormat="1">
      <c r="A114" s="371" t="s">
        <v>1064</v>
      </c>
      <c r="B114" s="371" t="s">
        <v>1748</v>
      </c>
      <c r="C114" s="371" t="s">
        <v>511</v>
      </c>
      <c r="D114" s="371" t="s">
        <v>2664</v>
      </c>
      <c r="I114" s="371" t="s">
        <v>43</v>
      </c>
    </row>
    <row r="115" spans="1:9" customFormat="1">
      <c r="A115" s="371" t="s">
        <v>239</v>
      </c>
      <c r="B115" s="371" t="s">
        <v>1749</v>
      </c>
      <c r="C115" s="371" t="s">
        <v>511</v>
      </c>
      <c r="D115" s="371" t="s">
        <v>2664</v>
      </c>
      <c r="I115" s="371" t="s">
        <v>44</v>
      </c>
    </row>
    <row r="116" spans="1:9" customFormat="1">
      <c r="A116" s="371" t="s">
        <v>240</v>
      </c>
      <c r="B116" s="371" t="s">
        <v>1750</v>
      </c>
      <c r="C116" s="371" t="s">
        <v>511</v>
      </c>
      <c r="D116" s="371" t="s">
        <v>2664</v>
      </c>
      <c r="I116" s="371" t="s">
        <v>45</v>
      </c>
    </row>
    <row r="117" spans="1:9" customFormat="1">
      <c r="A117" s="371" t="s">
        <v>750</v>
      </c>
      <c r="B117" s="371" t="s">
        <v>1751</v>
      </c>
      <c r="C117" s="371" t="s">
        <v>514</v>
      </c>
      <c r="D117" s="371" t="s">
        <v>515</v>
      </c>
      <c r="I117" s="371" t="s">
        <v>90</v>
      </c>
    </row>
    <row r="118" spans="1:9" customFormat="1">
      <c r="A118" s="371" t="s">
        <v>605</v>
      </c>
      <c r="B118" s="371" t="s">
        <v>1752</v>
      </c>
      <c r="C118" s="371" t="s">
        <v>514</v>
      </c>
      <c r="D118" s="371" t="s">
        <v>515</v>
      </c>
      <c r="I118" s="371" t="s">
        <v>91</v>
      </c>
    </row>
    <row r="119" spans="1:9" customFormat="1">
      <c r="A119" s="371" t="s">
        <v>241</v>
      </c>
      <c r="B119" s="371" t="s">
        <v>1753</v>
      </c>
      <c r="C119" s="371" t="s">
        <v>514</v>
      </c>
      <c r="D119" s="371" t="s">
        <v>515</v>
      </c>
      <c r="I119" s="371" t="s">
        <v>92</v>
      </c>
    </row>
    <row r="120" spans="1:9" customFormat="1">
      <c r="A120" s="371" t="s">
        <v>456</v>
      </c>
      <c r="B120" s="371" t="s">
        <v>1754</v>
      </c>
      <c r="C120" s="371" t="s">
        <v>511</v>
      </c>
      <c r="D120" s="371" t="s">
        <v>449</v>
      </c>
      <c r="I120" s="371" t="s">
        <v>93</v>
      </c>
    </row>
    <row r="121" spans="1:9" customFormat="1">
      <c r="A121" s="371" t="s">
        <v>457</v>
      </c>
      <c r="B121" s="371" t="s">
        <v>1755</v>
      </c>
      <c r="C121" s="371" t="s">
        <v>511</v>
      </c>
      <c r="D121" s="371" t="s">
        <v>449</v>
      </c>
      <c r="I121" s="371" t="s">
        <v>94</v>
      </c>
    </row>
    <row r="122" spans="1:9" customFormat="1">
      <c r="A122" s="371" t="s">
        <v>458</v>
      </c>
      <c r="B122" s="371" t="s">
        <v>1756</v>
      </c>
      <c r="C122" s="371" t="s">
        <v>514</v>
      </c>
      <c r="D122" s="371" t="s">
        <v>515</v>
      </c>
      <c r="I122" s="371" t="s">
        <v>1233</v>
      </c>
    </row>
    <row r="123" spans="1:9" customFormat="1">
      <c r="A123" s="371" t="s">
        <v>1205</v>
      </c>
      <c r="B123" s="371" t="s">
        <v>1757</v>
      </c>
      <c r="C123" s="371" t="s">
        <v>511</v>
      </c>
      <c r="D123" s="371" t="s">
        <v>449</v>
      </c>
      <c r="I123" s="371" t="s">
        <v>95</v>
      </c>
    </row>
    <row r="124" spans="1:9" customFormat="1">
      <c r="A124" s="371" t="s">
        <v>2705</v>
      </c>
      <c r="B124" s="371" t="s">
        <v>2706</v>
      </c>
      <c r="C124" s="371" t="s">
        <v>511</v>
      </c>
      <c r="D124" s="371" t="s">
        <v>449</v>
      </c>
      <c r="I124" s="371" t="s">
        <v>56</v>
      </c>
    </row>
    <row r="125" spans="1:9" customFormat="1">
      <c r="A125" s="371" t="s">
        <v>459</v>
      </c>
      <c r="B125" s="371" t="s">
        <v>1758</v>
      </c>
      <c r="C125" s="371" t="s">
        <v>514</v>
      </c>
      <c r="D125" s="371" t="s">
        <v>449</v>
      </c>
      <c r="I125" s="371" t="s">
        <v>57</v>
      </c>
    </row>
    <row r="126" spans="1:9" customFormat="1">
      <c r="A126" s="371" t="s">
        <v>460</v>
      </c>
      <c r="B126" s="371" t="s">
        <v>1759</v>
      </c>
      <c r="C126" s="371" t="s">
        <v>511</v>
      </c>
      <c r="D126" s="371" t="s">
        <v>452</v>
      </c>
      <c r="I126" s="371" t="s">
        <v>58</v>
      </c>
    </row>
    <row r="127" spans="1:9" customFormat="1">
      <c r="A127" s="371" t="s">
        <v>606</v>
      </c>
      <c r="B127" s="371" t="s">
        <v>1760</v>
      </c>
      <c r="C127" s="371" t="s">
        <v>511</v>
      </c>
      <c r="D127" s="371" t="s">
        <v>2665</v>
      </c>
      <c r="I127" s="371" t="s">
        <v>60</v>
      </c>
    </row>
    <row r="128" spans="1:9" customFormat="1">
      <c r="A128" s="371" t="s">
        <v>854</v>
      </c>
      <c r="B128" s="371" t="s">
        <v>1761</v>
      </c>
      <c r="C128" s="371" t="s">
        <v>514</v>
      </c>
      <c r="D128" s="371" t="s">
        <v>449</v>
      </c>
      <c r="I128" s="371" t="s">
        <v>61</v>
      </c>
    </row>
    <row r="129" spans="1:9" customFormat="1">
      <c r="A129" s="371" t="s">
        <v>855</v>
      </c>
      <c r="B129" s="371" t="s">
        <v>1762</v>
      </c>
      <c r="C129" s="371" t="s">
        <v>514</v>
      </c>
      <c r="D129" s="371" t="s">
        <v>449</v>
      </c>
      <c r="I129" s="371" t="s">
        <v>445</v>
      </c>
    </row>
    <row r="130" spans="1:9" customFormat="1">
      <c r="A130" s="371" t="s">
        <v>607</v>
      </c>
      <c r="B130" s="371" t="s">
        <v>1763</v>
      </c>
      <c r="C130" s="371" t="s">
        <v>511</v>
      </c>
      <c r="D130" s="371" t="s">
        <v>2664</v>
      </c>
      <c r="I130" s="371" t="s">
        <v>324</v>
      </c>
    </row>
    <row r="131" spans="1:9" customFormat="1">
      <c r="A131" s="371" t="s">
        <v>719</v>
      </c>
      <c r="B131" s="371" t="s">
        <v>1764</v>
      </c>
      <c r="C131" s="371" t="s">
        <v>511</v>
      </c>
      <c r="D131" s="371" t="s">
        <v>2663</v>
      </c>
      <c r="I131" s="371" t="s">
        <v>325</v>
      </c>
    </row>
    <row r="132" spans="1:9" customFormat="1">
      <c r="A132" s="371" t="s">
        <v>1065</v>
      </c>
      <c r="B132" s="371" t="s">
        <v>1765</v>
      </c>
      <c r="C132" s="371" t="s">
        <v>514</v>
      </c>
      <c r="D132" s="371" t="s">
        <v>515</v>
      </c>
      <c r="I132" s="371" t="s">
        <v>388</v>
      </c>
    </row>
    <row r="133" spans="1:9" customFormat="1">
      <c r="A133" s="371" t="s">
        <v>461</v>
      </c>
      <c r="B133" s="371" t="s">
        <v>1766</v>
      </c>
      <c r="C133" s="371" t="s">
        <v>511</v>
      </c>
      <c r="D133" s="371" t="s">
        <v>449</v>
      </c>
      <c r="I133" s="371" t="s">
        <v>389</v>
      </c>
    </row>
    <row r="134" spans="1:9" customFormat="1">
      <c r="A134" s="371" t="s">
        <v>462</v>
      </c>
      <c r="B134" s="371" t="s">
        <v>1767</v>
      </c>
      <c r="C134" s="371" t="s">
        <v>511</v>
      </c>
      <c r="D134" s="371" t="s">
        <v>449</v>
      </c>
      <c r="I134" s="371" t="s">
        <v>1629</v>
      </c>
    </row>
    <row r="135" spans="1:9" customFormat="1">
      <c r="A135" s="371" t="s">
        <v>71</v>
      </c>
      <c r="B135" s="371" t="s">
        <v>1768</v>
      </c>
      <c r="C135" s="371" t="s">
        <v>511</v>
      </c>
      <c r="D135" s="371" t="s">
        <v>449</v>
      </c>
      <c r="I135" s="371" t="s">
        <v>393</v>
      </c>
    </row>
    <row r="136" spans="1:9" customFormat="1">
      <c r="A136" s="371" t="s">
        <v>2707</v>
      </c>
      <c r="B136" s="371" t="s">
        <v>2708</v>
      </c>
      <c r="C136" s="371" t="s">
        <v>514</v>
      </c>
      <c r="D136" s="371" t="s">
        <v>656</v>
      </c>
      <c r="I136" s="371" t="s">
        <v>394</v>
      </c>
    </row>
    <row r="137" spans="1:9" customFormat="1">
      <c r="A137" s="371" t="s">
        <v>2709</v>
      </c>
      <c r="B137" s="371" t="s">
        <v>2710</v>
      </c>
      <c r="C137" s="371" t="s">
        <v>514</v>
      </c>
      <c r="D137" s="371" t="s">
        <v>656</v>
      </c>
      <c r="I137" s="371" t="s">
        <v>395</v>
      </c>
    </row>
    <row r="138" spans="1:9" customFormat="1">
      <c r="A138" s="371" t="s">
        <v>751</v>
      </c>
      <c r="B138" s="371" t="s">
        <v>1769</v>
      </c>
      <c r="C138" s="371" t="s">
        <v>514</v>
      </c>
      <c r="D138" s="371" t="s">
        <v>449</v>
      </c>
      <c r="I138" s="371" t="s">
        <v>396</v>
      </c>
    </row>
    <row r="139" spans="1:9" customFormat="1">
      <c r="A139" s="371" t="s">
        <v>947</v>
      </c>
      <c r="B139" s="371" t="s">
        <v>1770</v>
      </c>
      <c r="C139" s="371" t="s">
        <v>514</v>
      </c>
      <c r="D139" s="371" t="s">
        <v>449</v>
      </c>
      <c r="I139" s="371" t="s">
        <v>397</v>
      </c>
    </row>
    <row r="140" spans="1:9" customFormat="1">
      <c r="A140" s="371" t="s">
        <v>734</v>
      </c>
      <c r="B140" s="371" t="s">
        <v>1771</v>
      </c>
      <c r="C140" s="371" t="s">
        <v>511</v>
      </c>
      <c r="D140" s="371" t="s">
        <v>449</v>
      </c>
      <c r="I140" s="371" t="s">
        <v>398</v>
      </c>
    </row>
    <row r="141" spans="1:9" customFormat="1">
      <c r="A141" s="371" t="s">
        <v>720</v>
      </c>
      <c r="B141" s="371" t="s">
        <v>1772</v>
      </c>
      <c r="C141" s="371" t="s">
        <v>511</v>
      </c>
      <c r="D141" s="371" t="s">
        <v>449</v>
      </c>
      <c r="I141" s="371" t="s">
        <v>345</v>
      </c>
    </row>
    <row r="142" spans="1:9" customFormat="1">
      <c r="A142" s="371" t="s">
        <v>856</v>
      </c>
      <c r="B142" s="371" t="s">
        <v>1773</v>
      </c>
      <c r="C142" s="371" t="s">
        <v>511</v>
      </c>
      <c r="D142" s="371" t="s">
        <v>452</v>
      </c>
      <c r="I142" s="371" t="s">
        <v>346</v>
      </c>
    </row>
    <row r="143" spans="1:9" customFormat="1">
      <c r="A143" s="371" t="s">
        <v>72</v>
      </c>
      <c r="B143" s="371" t="s">
        <v>1774</v>
      </c>
      <c r="C143" s="371" t="s">
        <v>514</v>
      </c>
      <c r="D143" s="371" t="s">
        <v>656</v>
      </c>
      <c r="I143" s="371" t="s">
        <v>347</v>
      </c>
    </row>
    <row r="144" spans="1:9" customFormat="1">
      <c r="A144" s="371" t="s">
        <v>948</v>
      </c>
      <c r="B144" s="371" t="s">
        <v>948</v>
      </c>
      <c r="C144" s="371" t="s">
        <v>511</v>
      </c>
      <c r="D144" s="371" t="s">
        <v>449</v>
      </c>
      <c r="I144" s="371" t="s">
        <v>348</v>
      </c>
    </row>
    <row r="145" spans="1:9" customFormat="1">
      <c r="A145" s="371" t="s">
        <v>126</v>
      </c>
      <c r="B145" s="371" t="s">
        <v>1775</v>
      </c>
      <c r="C145" s="371" t="s">
        <v>511</v>
      </c>
      <c r="D145" s="371" t="s">
        <v>449</v>
      </c>
      <c r="I145" s="371" t="s">
        <v>349</v>
      </c>
    </row>
    <row r="146" spans="1:9" customFormat="1">
      <c r="A146" s="371" t="s">
        <v>1206</v>
      </c>
      <c r="B146" s="371" t="s">
        <v>1776</v>
      </c>
      <c r="C146" s="371" t="s">
        <v>514</v>
      </c>
      <c r="D146" s="371" t="s">
        <v>448</v>
      </c>
      <c r="I146" s="371" t="s">
        <v>351</v>
      </c>
    </row>
    <row r="147" spans="1:9" customFormat="1">
      <c r="A147" s="371" t="s">
        <v>1207</v>
      </c>
      <c r="B147" s="371" t="s">
        <v>1777</v>
      </c>
      <c r="C147" s="371" t="s">
        <v>514</v>
      </c>
      <c r="D147" s="371" t="s">
        <v>448</v>
      </c>
      <c r="I147" s="371" t="s">
        <v>647</v>
      </c>
    </row>
    <row r="148" spans="1:9" customFormat="1">
      <c r="A148" s="371" t="s">
        <v>1208</v>
      </c>
      <c r="B148" s="371" t="s">
        <v>1778</v>
      </c>
      <c r="C148" s="371" t="s">
        <v>514</v>
      </c>
      <c r="D148" s="371" t="s">
        <v>448</v>
      </c>
      <c r="I148" s="371" t="s">
        <v>881</v>
      </c>
    </row>
    <row r="149" spans="1:9" customFormat="1">
      <c r="A149" s="371" t="s">
        <v>1209</v>
      </c>
      <c r="B149" s="371" t="s">
        <v>1779</v>
      </c>
      <c r="C149" s="371" t="s">
        <v>514</v>
      </c>
      <c r="D149" s="371" t="s">
        <v>448</v>
      </c>
      <c r="I149" s="371" t="s">
        <v>53</v>
      </c>
    </row>
    <row r="150" spans="1:9" customFormat="1">
      <c r="A150" s="371" t="s">
        <v>401</v>
      </c>
      <c r="B150" s="371" t="s">
        <v>1780</v>
      </c>
      <c r="C150" s="371" t="s">
        <v>514</v>
      </c>
      <c r="D150" s="371" t="s">
        <v>515</v>
      </c>
      <c r="I150" s="371" t="s">
        <v>319</v>
      </c>
    </row>
    <row r="151" spans="1:9" customFormat="1">
      <c r="A151" s="371" t="s">
        <v>1066</v>
      </c>
      <c r="B151" s="371" t="s">
        <v>1781</v>
      </c>
      <c r="C151" s="371" t="s">
        <v>514</v>
      </c>
      <c r="D151" s="371" t="s">
        <v>515</v>
      </c>
      <c r="I151" s="371" t="s">
        <v>320</v>
      </c>
    </row>
    <row r="152" spans="1:9" customFormat="1">
      <c r="A152" s="371" t="s">
        <v>1337</v>
      </c>
      <c r="B152" s="371" t="s">
        <v>1782</v>
      </c>
      <c r="C152" s="371" t="s">
        <v>514</v>
      </c>
      <c r="D152" s="371" t="s">
        <v>515</v>
      </c>
      <c r="I152" s="371" t="s">
        <v>321</v>
      </c>
    </row>
    <row r="153" spans="1:9" customFormat="1">
      <c r="A153" s="371" t="s">
        <v>296</v>
      </c>
      <c r="B153" s="371" t="s">
        <v>1783</v>
      </c>
      <c r="C153" s="371" t="s">
        <v>514</v>
      </c>
      <c r="D153" s="371" t="s">
        <v>515</v>
      </c>
      <c r="I153" s="371" t="s">
        <v>175</v>
      </c>
    </row>
    <row r="154" spans="1:9" customFormat="1">
      <c r="A154" s="371" t="s">
        <v>297</v>
      </c>
      <c r="B154" s="371" t="s">
        <v>1784</v>
      </c>
      <c r="C154" s="371" t="s">
        <v>514</v>
      </c>
      <c r="D154" s="371" t="s">
        <v>515</v>
      </c>
      <c r="I154" s="371" t="s">
        <v>814</v>
      </c>
    </row>
    <row r="155" spans="1:9" customFormat="1">
      <c r="A155" s="371" t="s">
        <v>949</v>
      </c>
      <c r="B155" s="371" t="s">
        <v>1785</v>
      </c>
      <c r="C155" s="371" t="s">
        <v>511</v>
      </c>
      <c r="D155" s="371" t="s">
        <v>449</v>
      </c>
      <c r="I155" s="371" t="s">
        <v>3139</v>
      </c>
    </row>
    <row r="156" spans="1:9" customFormat="1">
      <c r="A156" s="371" t="s">
        <v>950</v>
      </c>
      <c r="B156" s="371" t="s">
        <v>1786</v>
      </c>
      <c r="C156" s="371" t="s">
        <v>511</v>
      </c>
      <c r="D156" s="371" t="s">
        <v>449</v>
      </c>
      <c r="I156" s="371" t="s">
        <v>3140</v>
      </c>
    </row>
    <row r="157" spans="1:9" customFormat="1">
      <c r="A157" s="371" t="s">
        <v>951</v>
      </c>
      <c r="B157" s="371" t="s">
        <v>1787</v>
      </c>
      <c r="C157" s="371" t="s">
        <v>511</v>
      </c>
      <c r="D157" s="371" t="s">
        <v>2663</v>
      </c>
      <c r="I157" s="371" t="s">
        <v>693</v>
      </c>
    </row>
    <row r="158" spans="1:9" customFormat="1">
      <c r="A158" s="371" t="s">
        <v>952</v>
      </c>
      <c r="B158" s="371" t="s">
        <v>1788</v>
      </c>
      <c r="C158" s="371" t="s">
        <v>511</v>
      </c>
      <c r="D158" s="371" t="s">
        <v>2663</v>
      </c>
      <c r="I158" s="371" t="s">
        <v>430</v>
      </c>
    </row>
    <row r="159" spans="1:9" customFormat="1">
      <c r="A159" s="371" t="s">
        <v>953</v>
      </c>
      <c r="B159" s="371" t="s">
        <v>1789</v>
      </c>
      <c r="C159" s="371" t="s">
        <v>511</v>
      </c>
      <c r="D159" s="371" t="s">
        <v>449</v>
      </c>
      <c r="I159" s="371" t="s">
        <v>431</v>
      </c>
    </row>
    <row r="160" spans="1:9" customFormat="1">
      <c r="A160" s="371" t="s">
        <v>954</v>
      </c>
      <c r="B160" s="371" t="s">
        <v>1790</v>
      </c>
      <c r="C160" s="371" t="s">
        <v>514</v>
      </c>
      <c r="D160" s="371" t="s">
        <v>515</v>
      </c>
      <c r="I160" s="371" t="s">
        <v>432</v>
      </c>
    </row>
    <row r="161" spans="1:9" customFormat="1">
      <c r="A161" s="371" t="s">
        <v>331</v>
      </c>
      <c r="B161" s="371" t="s">
        <v>1791</v>
      </c>
      <c r="C161" s="371" t="s">
        <v>511</v>
      </c>
      <c r="D161" s="371" t="s">
        <v>2664</v>
      </c>
      <c r="I161" s="371" t="s">
        <v>433</v>
      </c>
    </row>
    <row r="162" spans="1:9" customFormat="1">
      <c r="A162" s="371" t="s">
        <v>638</v>
      </c>
      <c r="B162" s="371" t="s">
        <v>1792</v>
      </c>
      <c r="C162" s="371" t="s">
        <v>514</v>
      </c>
      <c r="D162" s="371" t="s">
        <v>656</v>
      </c>
      <c r="I162" s="371" t="s">
        <v>1094</v>
      </c>
    </row>
    <row r="163" spans="1:9" customFormat="1">
      <c r="A163" s="371" t="s">
        <v>332</v>
      </c>
      <c r="B163" s="371" t="s">
        <v>1793</v>
      </c>
      <c r="C163" s="371" t="s">
        <v>514</v>
      </c>
      <c r="D163" s="371" t="s">
        <v>656</v>
      </c>
      <c r="I163" s="371" t="s">
        <v>436</v>
      </c>
    </row>
    <row r="164" spans="1:9" customFormat="1">
      <c r="A164" s="371" t="s">
        <v>1210</v>
      </c>
      <c r="B164" s="371" t="s">
        <v>1794</v>
      </c>
      <c r="C164" s="371" t="s">
        <v>514</v>
      </c>
      <c r="D164" s="371" t="s">
        <v>515</v>
      </c>
      <c r="I164" s="371" t="s">
        <v>437</v>
      </c>
    </row>
    <row r="165" spans="1:9" customFormat="1">
      <c r="A165" s="371" t="s">
        <v>793</v>
      </c>
      <c r="B165" s="371" t="s">
        <v>1795</v>
      </c>
      <c r="C165" s="371" t="s">
        <v>514</v>
      </c>
      <c r="D165" s="371" t="s">
        <v>515</v>
      </c>
      <c r="I165" s="371" t="s">
        <v>438</v>
      </c>
    </row>
    <row r="166" spans="1:9" customFormat="1">
      <c r="A166" s="371" t="s">
        <v>333</v>
      </c>
      <c r="B166" s="371" t="s">
        <v>1796</v>
      </c>
      <c r="C166" s="371" t="s">
        <v>514</v>
      </c>
      <c r="D166" s="371" t="s">
        <v>515</v>
      </c>
      <c r="I166" s="371" t="s">
        <v>613</v>
      </c>
    </row>
    <row r="167" spans="1:9" customFormat="1">
      <c r="A167" s="371" t="s">
        <v>794</v>
      </c>
      <c r="B167" s="371" t="s">
        <v>1797</v>
      </c>
      <c r="C167" s="371" t="s">
        <v>514</v>
      </c>
      <c r="D167" s="371" t="s">
        <v>515</v>
      </c>
      <c r="I167" s="371" t="s">
        <v>614</v>
      </c>
    </row>
    <row r="168" spans="1:9" customFormat="1">
      <c r="A168" s="371" t="s">
        <v>636</v>
      </c>
      <c r="B168" s="371" t="s">
        <v>1798</v>
      </c>
      <c r="C168" s="371" t="s">
        <v>514</v>
      </c>
      <c r="D168" s="371" t="s">
        <v>515</v>
      </c>
      <c r="I168" s="371" t="s">
        <v>508</v>
      </c>
    </row>
    <row r="169" spans="1:9" customFormat="1">
      <c r="A169" s="371" t="s">
        <v>857</v>
      </c>
      <c r="B169" s="371" t="s">
        <v>1799</v>
      </c>
      <c r="C169" s="371" t="s">
        <v>514</v>
      </c>
      <c r="D169" s="371" t="s">
        <v>515</v>
      </c>
      <c r="I169" s="371" t="s">
        <v>507</v>
      </c>
    </row>
    <row r="170" spans="1:9" customFormat="1">
      <c r="A170" s="371" t="s">
        <v>955</v>
      </c>
      <c r="B170" s="371" t="s">
        <v>1800</v>
      </c>
      <c r="C170" s="371" t="s">
        <v>514</v>
      </c>
      <c r="D170" s="371" t="s">
        <v>515</v>
      </c>
      <c r="I170" s="371" t="s">
        <v>506</v>
      </c>
    </row>
    <row r="171" spans="1:9" customFormat="1">
      <c r="A171" s="371" t="s">
        <v>334</v>
      </c>
      <c r="B171" s="371" t="s">
        <v>1801</v>
      </c>
      <c r="C171" s="371" t="s">
        <v>514</v>
      </c>
      <c r="D171" s="371" t="s">
        <v>515</v>
      </c>
      <c r="I171" s="371" t="s">
        <v>505</v>
      </c>
    </row>
    <row r="172" spans="1:9" customFormat="1">
      <c r="A172" s="371" t="s">
        <v>172</v>
      </c>
      <c r="B172" s="371" t="s">
        <v>1802</v>
      </c>
      <c r="C172" s="371" t="s">
        <v>511</v>
      </c>
      <c r="D172" s="371" t="s">
        <v>2663</v>
      </c>
      <c r="I172" s="371" t="s">
        <v>509</v>
      </c>
    </row>
    <row r="173" spans="1:9" customFormat="1">
      <c r="A173" s="371" t="s">
        <v>335</v>
      </c>
      <c r="B173" s="371" t="s">
        <v>1803</v>
      </c>
      <c r="C173" s="371" t="s">
        <v>511</v>
      </c>
      <c r="D173" s="371" t="s">
        <v>2663</v>
      </c>
      <c r="I173" s="371" t="s">
        <v>153</v>
      </c>
    </row>
    <row r="174" spans="1:9" customFormat="1">
      <c r="A174" s="371" t="s">
        <v>858</v>
      </c>
      <c r="B174" s="371" t="s">
        <v>1804</v>
      </c>
      <c r="C174" s="371" t="s">
        <v>511</v>
      </c>
      <c r="D174" s="371" t="s">
        <v>2668</v>
      </c>
      <c r="I174" s="371" t="s">
        <v>75</v>
      </c>
    </row>
    <row r="175" spans="1:9" customFormat="1">
      <c r="A175" s="371" t="s">
        <v>336</v>
      </c>
      <c r="B175" s="371" t="s">
        <v>1805</v>
      </c>
      <c r="C175" s="371" t="s">
        <v>511</v>
      </c>
      <c r="D175" s="371" t="s">
        <v>449</v>
      </c>
      <c r="I175" s="371" t="s">
        <v>991</v>
      </c>
    </row>
    <row r="176" spans="1:9" customFormat="1">
      <c r="A176" s="371" t="s">
        <v>337</v>
      </c>
      <c r="B176" s="371" t="s">
        <v>1806</v>
      </c>
      <c r="C176" s="371" t="s">
        <v>511</v>
      </c>
      <c r="D176" s="371" t="s">
        <v>449</v>
      </c>
      <c r="I176" s="371" t="s">
        <v>76</v>
      </c>
    </row>
    <row r="177" spans="1:9" customFormat="1">
      <c r="A177" s="371" t="s">
        <v>956</v>
      </c>
      <c r="B177" s="371" t="s">
        <v>1807</v>
      </c>
      <c r="C177" s="371" t="s">
        <v>511</v>
      </c>
      <c r="D177" s="371" t="s">
        <v>452</v>
      </c>
      <c r="I177" s="371" t="s">
        <v>77</v>
      </c>
    </row>
    <row r="178" spans="1:9" customFormat="1">
      <c r="A178" s="371" t="s">
        <v>957</v>
      </c>
      <c r="B178" s="371" t="s">
        <v>1808</v>
      </c>
      <c r="C178" s="371" t="s">
        <v>514</v>
      </c>
      <c r="D178" s="371" t="s">
        <v>656</v>
      </c>
      <c r="I178" s="371" t="s">
        <v>1632</v>
      </c>
    </row>
    <row r="179" spans="1:9" customFormat="1">
      <c r="A179" s="371" t="s">
        <v>859</v>
      </c>
      <c r="B179" s="371" t="s">
        <v>1809</v>
      </c>
      <c r="C179" s="371" t="s">
        <v>514</v>
      </c>
      <c r="D179" s="371" t="s">
        <v>656</v>
      </c>
      <c r="I179" s="371" t="s">
        <v>25</v>
      </c>
    </row>
    <row r="180" spans="1:9" customFormat="1">
      <c r="A180" s="371" t="s">
        <v>338</v>
      </c>
      <c r="B180" s="371" t="s">
        <v>1810</v>
      </c>
      <c r="C180" s="371" t="s">
        <v>511</v>
      </c>
      <c r="D180" s="371" t="s">
        <v>449</v>
      </c>
      <c r="I180" s="371" t="s">
        <v>26</v>
      </c>
    </row>
    <row r="181" spans="1:9" customFormat="1">
      <c r="A181" s="371" t="s">
        <v>741</v>
      </c>
      <c r="B181" s="371" t="s">
        <v>1811</v>
      </c>
      <c r="C181" s="371" t="s">
        <v>511</v>
      </c>
      <c r="D181" s="371" t="s">
        <v>452</v>
      </c>
      <c r="I181" s="371" t="s">
        <v>27</v>
      </c>
    </row>
    <row r="182" spans="1:9" customFormat="1">
      <c r="A182" s="371" t="s">
        <v>752</v>
      </c>
      <c r="B182" s="371" t="s">
        <v>1812</v>
      </c>
      <c r="C182" s="371" t="s">
        <v>511</v>
      </c>
      <c r="D182" s="371" t="s">
        <v>452</v>
      </c>
      <c r="I182" s="371" t="s">
        <v>28</v>
      </c>
    </row>
    <row r="183" spans="1:9" customFormat="1">
      <c r="A183" s="371" t="s">
        <v>687</v>
      </c>
      <c r="B183" s="371" t="s">
        <v>1813</v>
      </c>
      <c r="C183" s="371" t="s">
        <v>511</v>
      </c>
      <c r="D183" s="371" t="s">
        <v>452</v>
      </c>
      <c r="I183" s="371" t="s">
        <v>29</v>
      </c>
    </row>
    <row r="184" spans="1:9" customFormat="1">
      <c r="A184" s="371" t="s">
        <v>688</v>
      </c>
      <c r="B184" s="371" t="s">
        <v>1814</v>
      </c>
      <c r="C184" s="371" t="s">
        <v>511</v>
      </c>
      <c r="D184" s="371" t="s">
        <v>452</v>
      </c>
      <c r="I184" s="371" t="s">
        <v>30</v>
      </c>
    </row>
    <row r="185" spans="1:9" customFormat="1">
      <c r="A185" s="371" t="s">
        <v>860</v>
      </c>
      <c r="B185" s="371" t="s">
        <v>1815</v>
      </c>
      <c r="C185" s="371" t="s">
        <v>511</v>
      </c>
      <c r="D185" s="371" t="s">
        <v>452</v>
      </c>
      <c r="I185" s="371" t="s">
        <v>694</v>
      </c>
    </row>
    <row r="186" spans="1:9" customFormat="1">
      <c r="A186" s="371" t="s">
        <v>735</v>
      </c>
      <c r="B186" s="371" t="s">
        <v>1816</v>
      </c>
      <c r="C186" s="371" t="s">
        <v>511</v>
      </c>
      <c r="D186" s="371" t="s">
        <v>2665</v>
      </c>
      <c r="I186" s="371" t="s">
        <v>31</v>
      </c>
    </row>
    <row r="187" spans="1:9" customFormat="1">
      <c r="A187" s="371" t="s">
        <v>339</v>
      </c>
      <c r="B187" s="371" t="s">
        <v>1817</v>
      </c>
      <c r="C187" s="371" t="s">
        <v>511</v>
      </c>
      <c r="D187" s="371" t="s">
        <v>449</v>
      </c>
      <c r="I187" s="371" t="s">
        <v>34</v>
      </c>
    </row>
    <row r="188" spans="1:9" customFormat="1">
      <c r="A188" s="371" t="s">
        <v>340</v>
      </c>
      <c r="B188" s="371" t="s">
        <v>1818</v>
      </c>
      <c r="C188" s="371" t="s">
        <v>511</v>
      </c>
      <c r="D188" s="371" t="s">
        <v>2664</v>
      </c>
      <c r="I188" s="371" t="s">
        <v>35</v>
      </c>
    </row>
    <row r="189" spans="1:9" customFormat="1">
      <c r="A189" s="371" t="s">
        <v>341</v>
      </c>
      <c r="B189" s="371" t="s">
        <v>1819</v>
      </c>
      <c r="C189" s="371" t="s">
        <v>511</v>
      </c>
      <c r="D189" s="371" t="s">
        <v>2664</v>
      </c>
      <c r="I189" s="371" t="s">
        <v>36</v>
      </c>
    </row>
    <row r="190" spans="1:9" customFormat="1">
      <c r="A190" s="371" t="s">
        <v>127</v>
      </c>
      <c r="B190" s="371" t="s">
        <v>1820</v>
      </c>
      <c r="C190" s="371" t="s">
        <v>514</v>
      </c>
      <c r="D190" s="371" t="s">
        <v>515</v>
      </c>
      <c r="I190" s="371" t="s">
        <v>39</v>
      </c>
    </row>
    <row r="191" spans="1:9" customFormat="1">
      <c r="A191" s="371" t="s">
        <v>639</v>
      </c>
      <c r="B191" s="371" t="s">
        <v>1821</v>
      </c>
      <c r="C191" s="371" t="s">
        <v>511</v>
      </c>
      <c r="D191" s="371" t="s">
        <v>449</v>
      </c>
      <c r="I191" s="371" t="s">
        <v>80</v>
      </c>
    </row>
    <row r="192" spans="1:9" customFormat="1">
      <c r="A192" s="371" t="s">
        <v>128</v>
      </c>
      <c r="B192" s="371" t="s">
        <v>1822</v>
      </c>
      <c r="C192" s="371" t="s">
        <v>511</v>
      </c>
      <c r="D192" s="371" t="s">
        <v>449</v>
      </c>
      <c r="I192" s="371" t="s">
        <v>999</v>
      </c>
    </row>
    <row r="193" spans="1:9" customFormat="1">
      <c r="A193" s="371" t="s">
        <v>795</v>
      </c>
      <c r="B193" s="371" t="s">
        <v>1823</v>
      </c>
      <c r="C193" s="371" t="s">
        <v>514</v>
      </c>
      <c r="D193" s="371" t="s">
        <v>449</v>
      </c>
      <c r="I193" s="371" t="s">
        <v>696</v>
      </c>
    </row>
    <row r="194" spans="1:9" customFormat="1">
      <c r="A194" s="371" t="s">
        <v>689</v>
      </c>
      <c r="B194" s="371" t="s">
        <v>1824</v>
      </c>
      <c r="C194" s="371" t="s">
        <v>514</v>
      </c>
      <c r="D194" s="371" t="s">
        <v>449</v>
      </c>
      <c r="I194" s="371" t="s">
        <v>483</v>
      </c>
    </row>
    <row r="195" spans="1:9" customFormat="1">
      <c r="A195" s="371" t="s">
        <v>129</v>
      </c>
      <c r="B195" s="371" t="s">
        <v>1825</v>
      </c>
      <c r="C195" s="371" t="s">
        <v>514</v>
      </c>
      <c r="D195" s="371" t="s">
        <v>449</v>
      </c>
      <c r="I195" s="371" t="s">
        <v>525</v>
      </c>
    </row>
    <row r="196" spans="1:9" customFormat="1">
      <c r="A196" s="371" t="s">
        <v>107</v>
      </c>
      <c r="B196" s="371" t="s">
        <v>1826</v>
      </c>
      <c r="C196" s="371" t="s">
        <v>514</v>
      </c>
      <c r="D196" s="371" t="s">
        <v>449</v>
      </c>
      <c r="I196" s="371" t="s">
        <v>570</v>
      </c>
    </row>
    <row r="197" spans="1:9" customFormat="1">
      <c r="A197" s="371" t="s">
        <v>108</v>
      </c>
      <c r="B197" s="371" t="s">
        <v>1827</v>
      </c>
      <c r="C197" s="371" t="s">
        <v>514</v>
      </c>
      <c r="D197" s="371" t="s">
        <v>449</v>
      </c>
      <c r="I197" s="371" t="s">
        <v>615</v>
      </c>
    </row>
    <row r="198" spans="1:9" customFormat="1">
      <c r="A198" s="371" t="s">
        <v>109</v>
      </c>
      <c r="B198" s="371" t="s">
        <v>1828</v>
      </c>
      <c r="C198" s="371" t="s">
        <v>514</v>
      </c>
      <c r="D198" s="371" t="s">
        <v>449</v>
      </c>
      <c r="I198" s="371" t="s">
        <v>178</v>
      </c>
    </row>
    <row r="199" spans="1:9" customFormat="1">
      <c r="A199" s="371" t="s">
        <v>110</v>
      </c>
      <c r="B199" s="371" t="s">
        <v>1829</v>
      </c>
      <c r="C199" s="371" t="s">
        <v>514</v>
      </c>
      <c r="D199" s="371" t="s">
        <v>449</v>
      </c>
      <c r="I199" s="371" t="s">
        <v>533</v>
      </c>
    </row>
    <row r="200" spans="1:9" customFormat="1">
      <c r="A200" s="371" t="s">
        <v>958</v>
      </c>
      <c r="B200" s="371" t="s">
        <v>1830</v>
      </c>
      <c r="C200" s="371" t="s">
        <v>514</v>
      </c>
      <c r="D200" s="371" t="s">
        <v>449</v>
      </c>
      <c r="I200" s="371" t="s">
        <v>3141</v>
      </c>
    </row>
    <row r="201" spans="1:9" customFormat="1">
      <c r="A201" s="371" t="s">
        <v>1211</v>
      </c>
      <c r="B201" s="371" t="s">
        <v>1831</v>
      </c>
      <c r="C201" s="371" t="s">
        <v>514</v>
      </c>
      <c r="D201" s="371" t="s">
        <v>449</v>
      </c>
      <c r="I201" s="371" t="s">
        <v>154</v>
      </c>
    </row>
    <row r="202" spans="1:9" customFormat="1">
      <c r="A202" s="371" t="s">
        <v>608</v>
      </c>
      <c r="B202" s="371" t="s">
        <v>1832</v>
      </c>
      <c r="C202" s="371" t="s">
        <v>514</v>
      </c>
      <c r="D202" s="371" t="s">
        <v>449</v>
      </c>
      <c r="I202" s="371" t="s">
        <v>155</v>
      </c>
    </row>
    <row r="203" spans="1:9" customFormat="1">
      <c r="A203" s="371" t="s">
        <v>634</v>
      </c>
      <c r="B203" s="371" t="s">
        <v>1833</v>
      </c>
      <c r="C203" s="371" t="s">
        <v>514</v>
      </c>
      <c r="D203" s="371" t="s">
        <v>449</v>
      </c>
      <c r="I203" s="371" t="s">
        <v>156</v>
      </c>
    </row>
    <row r="204" spans="1:9" customFormat="1">
      <c r="A204" s="371" t="s">
        <v>861</v>
      </c>
      <c r="B204" s="371" t="s">
        <v>1834</v>
      </c>
      <c r="C204" s="371" t="s">
        <v>511</v>
      </c>
      <c r="D204" s="371" t="s">
        <v>2663</v>
      </c>
      <c r="I204" s="371" t="s">
        <v>157</v>
      </c>
    </row>
    <row r="205" spans="1:9" customFormat="1">
      <c r="A205" s="371" t="s">
        <v>862</v>
      </c>
      <c r="B205" s="371" t="s">
        <v>1835</v>
      </c>
      <c r="C205" s="371" t="s">
        <v>511</v>
      </c>
      <c r="D205" s="371" t="s">
        <v>2663</v>
      </c>
      <c r="I205" s="371" t="s">
        <v>158</v>
      </c>
    </row>
    <row r="206" spans="1:9" customFormat="1">
      <c r="A206" s="371" t="s">
        <v>721</v>
      </c>
      <c r="B206" s="371" t="s">
        <v>1836</v>
      </c>
      <c r="C206" s="371" t="s">
        <v>514</v>
      </c>
      <c r="D206" s="371" t="s">
        <v>515</v>
      </c>
      <c r="I206" s="371" t="s">
        <v>163</v>
      </c>
    </row>
    <row r="207" spans="1:9" customFormat="1">
      <c r="A207" s="371" t="s">
        <v>111</v>
      </c>
      <c r="B207" s="371" t="s">
        <v>1837</v>
      </c>
      <c r="C207" s="371" t="s">
        <v>514</v>
      </c>
      <c r="D207" s="371" t="s">
        <v>515</v>
      </c>
      <c r="I207" s="371" t="s">
        <v>96</v>
      </c>
    </row>
    <row r="208" spans="1:9" customFormat="1">
      <c r="A208" s="371" t="s">
        <v>796</v>
      </c>
      <c r="B208" s="371" t="s">
        <v>1838</v>
      </c>
      <c r="C208" s="371" t="s">
        <v>511</v>
      </c>
      <c r="D208" s="371" t="s">
        <v>449</v>
      </c>
      <c r="I208" s="371" t="s">
        <v>243</v>
      </c>
    </row>
    <row r="209" spans="1:9" customFormat="1">
      <c r="A209" s="371" t="s">
        <v>959</v>
      </c>
      <c r="B209" s="371" t="s">
        <v>1839</v>
      </c>
      <c r="C209" s="371" t="s">
        <v>511</v>
      </c>
      <c r="D209" s="371" t="s">
        <v>449</v>
      </c>
      <c r="I209" s="371" t="s">
        <v>244</v>
      </c>
    </row>
    <row r="210" spans="1:9" customFormat="1">
      <c r="A210" s="371" t="s">
        <v>1212</v>
      </c>
      <c r="B210" s="371" t="s">
        <v>1840</v>
      </c>
      <c r="C210" s="371" t="s">
        <v>511</v>
      </c>
      <c r="D210" s="371" t="s">
        <v>449</v>
      </c>
      <c r="I210" s="371" t="s">
        <v>245</v>
      </c>
    </row>
    <row r="211" spans="1:9" customFormat="1">
      <c r="A211" s="371" t="s">
        <v>1213</v>
      </c>
      <c r="B211" s="371" t="s">
        <v>1841</v>
      </c>
      <c r="C211" s="371" t="s">
        <v>511</v>
      </c>
      <c r="D211" s="371" t="s">
        <v>449</v>
      </c>
      <c r="I211" s="371" t="s">
        <v>576</v>
      </c>
    </row>
    <row r="212" spans="1:9" customFormat="1">
      <c r="A212" s="371" t="s">
        <v>112</v>
      </c>
      <c r="B212" s="371" t="s">
        <v>1842</v>
      </c>
      <c r="C212" s="371" t="s">
        <v>511</v>
      </c>
      <c r="D212" s="371" t="s">
        <v>449</v>
      </c>
      <c r="I212" s="371" t="s">
        <v>55</v>
      </c>
    </row>
    <row r="213" spans="1:9" customFormat="1">
      <c r="A213" s="371" t="s">
        <v>1214</v>
      </c>
      <c r="B213" s="371" t="s">
        <v>1843</v>
      </c>
      <c r="C213" s="371" t="s">
        <v>511</v>
      </c>
      <c r="D213" s="371" t="s">
        <v>449</v>
      </c>
      <c r="I213" s="371" t="s">
        <v>561</v>
      </c>
    </row>
    <row r="214" spans="1:9" customFormat="1">
      <c r="A214" s="371" t="s">
        <v>113</v>
      </c>
      <c r="B214" s="371" t="s">
        <v>1844</v>
      </c>
      <c r="C214" s="371" t="s">
        <v>511</v>
      </c>
      <c r="D214" s="371" t="s">
        <v>449</v>
      </c>
      <c r="I214" s="371" t="s">
        <v>562</v>
      </c>
    </row>
    <row r="215" spans="1:9" customFormat="1">
      <c r="A215" s="371" t="s">
        <v>114</v>
      </c>
      <c r="B215" s="371" t="s">
        <v>1845</v>
      </c>
      <c r="C215" s="371" t="s">
        <v>514</v>
      </c>
      <c r="D215" s="371" t="s">
        <v>656</v>
      </c>
      <c r="I215" s="371" t="s">
        <v>563</v>
      </c>
    </row>
    <row r="216" spans="1:9" customFormat="1">
      <c r="A216" s="371" t="s">
        <v>797</v>
      </c>
      <c r="B216" s="371" t="s">
        <v>1846</v>
      </c>
      <c r="C216" s="371" t="s">
        <v>514</v>
      </c>
      <c r="D216" s="371" t="s">
        <v>656</v>
      </c>
      <c r="I216" s="371" t="s">
        <v>564</v>
      </c>
    </row>
    <row r="217" spans="1:9" customFormat="1">
      <c r="A217" s="371" t="s">
        <v>798</v>
      </c>
      <c r="B217" s="371" t="s">
        <v>1847</v>
      </c>
      <c r="C217" s="371" t="s">
        <v>514</v>
      </c>
      <c r="D217" s="371" t="s">
        <v>656</v>
      </c>
      <c r="I217" s="371" t="s">
        <v>250</v>
      </c>
    </row>
    <row r="218" spans="1:9" customFormat="1">
      <c r="A218" s="371" t="s">
        <v>799</v>
      </c>
      <c r="B218" s="371" t="s">
        <v>1848</v>
      </c>
      <c r="C218" s="371" t="s">
        <v>514</v>
      </c>
      <c r="D218" s="371" t="s">
        <v>656</v>
      </c>
      <c r="I218" s="371" t="s">
        <v>251</v>
      </c>
    </row>
    <row r="219" spans="1:9" customFormat="1">
      <c r="A219" s="371" t="s">
        <v>1338</v>
      </c>
      <c r="B219" s="371" t="s">
        <v>1849</v>
      </c>
      <c r="C219" s="371" t="s">
        <v>514</v>
      </c>
      <c r="D219" s="371" t="s">
        <v>656</v>
      </c>
      <c r="I219" s="371" t="s">
        <v>252</v>
      </c>
    </row>
    <row r="220" spans="1:9" customFormat="1">
      <c r="A220" s="371" t="s">
        <v>115</v>
      </c>
      <c r="B220" s="371" t="s">
        <v>1850</v>
      </c>
      <c r="C220" s="371" t="s">
        <v>511</v>
      </c>
      <c r="D220" s="371" t="s">
        <v>2663</v>
      </c>
      <c r="I220" s="371" t="s">
        <v>253</v>
      </c>
    </row>
    <row r="221" spans="1:9" customFormat="1">
      <c r="A221" s="371" t="s">
        <v>116</v>
      </c>
      <c r="B221" s="371" t="s">
        <v>1851</v>
      </c>
      <c r="C221" s="371" t="s">
        <v>511</v>
      </c>
      <c r="D221" s="371" t="s">
        <v>2664</v>
      </c>
      <c r="I221" s="371" t="s">
        <v>565</v>
      </c>
    </row>
    <row r="222" spans="1:9" customFormat="1">
      <c r="A222" s="371" t="s">
        <v>117</v>
      </c>
      <c r="B222" s="371" t="s">
        <v>1852</v>
      </c>
      <c r="C222" s="371" t="s">
        <v>511</v>
      </c>
      <c r="D222" s="371" t="s">
        <v>2663</v>
      </c>
      <c r="I222" s="371" t="s">
        <v>197</v>
      </c>
    </row>
    <row r="223" spans="1:9" customFormat="1">
      <c r="A223" s="371" t="s">
        <v>47</v>
      </c>
      <c r="B223" s="371" t="s">
        <v>1853</v>
      </c>
      <c r="C223" s="371" t="s">
        <v>511</v>
      </c>
      <c r="D223" s="371" t="s">
        <v>2663</v>
      </c>
      <c r="I223" s="371" t="s">
        <v>198</v>
      </c>
    </row>
    <row r="224" spans="1:9" customFormat="1">
      <c r="A224" s="371" t="s">
        <v>48</v>
      </c>
      <c r="B224" s="371" t="s">
        <v>1854</v>
      </c>
      <c r="C224" s="371" t="s">
        <v>511</v>
      </c>
      <c r="D224" s="371" t="s">
        <v>2663</v>
      </c>
      <c r="I224" s="371" t="s">
        <v>908</v>
      </c>
    </row>
    <row r="225" spans="1:9" customFormat="1">
      <c r="A225" s="371" t="s">
        <v>960</v>
      </c>
      <c r="B225" s="371" t="s">
        <v>1855</v>
      </c>
      <c r="C225" s="371" t="s">
        <v>511</v>
      </c>
      <c r="D225" s="371" t="s">
        <v>452</v>
      </c>
      <c r="I225" s="371" t="s">
        <v>1119</v>
      </c>
    </row>
    <row r="226" spans="1:9" customFormat="1">
      <c r="A226" s="371" t="s">
        <v>549</v>
      </c>
      <c r="B226" s="371" t="s">
        <v>1856</v>
      </c>
      <c r="C226" s="371" t="s">
        <v>514</v>
      </c>
      <c r="D226" s="371" t="s">
        <v>656</v>
      </c>
      <c r="I226" s="371" t="s">
        <v>1253</v>
      </c>
    </row>
    <row r="227" spans="1:9" customFormat="1">
      <c r="A227" s="371" t="s">
        <v>1067</v>
      </c>
      <c r="B227" s="371" t="s">
        <v>1857</v>
      </c>
      <c r="C227" s="371" t="s">
        <v>511</v>
      </c>
      <c r="D227" s="371" t="s">
        <v>2665</v>
      </c>
      <c r="I227" s="371" t="s">
        <v>1254</v>
      </c>
    </row>
    <row r="228" spans="1:9" customFormat="1">
      <c r="A228" s="371" t="s">
        <v>550</v>
      </c>
      <c r="B228" s="371" t="s">
        <v>1858</v>
      </c>
      <c r="C228" s="371" t="s">
        <v>511</v>
      </c>
      <c r="D228" s="371" t="s">
        <v>452</v>
      </c>
      <c r="I228" s="371" t="s">
        <v>1364</v>
      </c>
    </row>
    <row r="229" spans="1:9" customFormat="1">
      <c r="A229" s="371" t="s">
        <v>551</v>
      </c>
      <c r="B229" s="371" t="s">
        <v>1859</v>
      </c>
      <c r="C229" s="371" t="s">
        <v>511</v>
      </c>
      <c r="D229" s="371" t="s">
        <v>452</v>
      </c>
      <c r="I229" s="371" t="s">
        <v>1365</v>
      </c>
    </row>
    <row r="230" spans="1:9" customFormat="1">
      <c r="A230" s="371" t="s">
        <v>327</v>
      </c>
      <c r="B230" s="371" t="s">
        <v>1860</v>
      </c>
      <c r="C230" s="371" t="s">
        <v>511</v>
      </c>
      <c r="D230" s="371" t="s">
        <v>452</v>
      </c>
      <c r="I230" s="371" t="s">
        <v>1366</v>
      </c>
    </row>
    <row r="231" spans="1:9" customFormat="1">
      <c r="A231" s="371" t="s">
        <v>800</v>
      </c>
      <c r="B231" s="371" t="s">
        <v>1861</v>
      </c>
      <c r="C231" s="371" t="s">
        <v>514</v>
      </c>
      <c r="D231" s="371" t="s">
        <v>656</v>
      </c>
      <c r="I231" s="371" t="s">
        <v>2718</v>
      </c>
    </row>
    <row r="232" spans="1:9" customFormat="1">
      <c r="A232" s="371" t="s">
        <v>863</v>
      </c>
      <c r="B232" s="371" t="s">
        <v>1862</v>
      </c>
      <c r="C232" s="371" t="s">
        <v>511</v>
      </c>
      <c r="D232" s="371" t="s">
        <v>2668</v>
      </c>
      <c r="I232" s="371" t="s">
        <v>2719</v>
      </c>
    </row>
    <row r="233" spans="1:9" customFormat="1">
      <c r="A233" s="371" t="s">
        <v>328</v>
      </c>
      <c r="B233" s="371" t="s">
        <v>1863</v>
      </c>
      <c r="C233" s="371" t="s">
        <v>511</v>
      </c>
      <c r="D233" s="371" t="s">
        <v>449</v>
      </c>
      <c r="I233" s="371" t="s">
        <v>1120</v>
      </c>
    </row>
    <row r="234" spans="1:9" customFormat="1">
      <c r="A234" s="371" t="s">
        <v>961</v>
      </c>
      <c r="B234" s="371" t="s">
        <v>1864</v>
      </c>
      <c r="C234" s="371" t="s">
        <v>511</v>
      </c>
      <c r="D234" s="371" t="s">
        <v>449</v>
      </c>
      <c r="I234" s="371" t="s">
        <v>1121</v>
      </c>
    </row>
    <row r="235" spans="1:9" customFormat="1">
      <c r="A235" s="371" t="s">
        <v>962</v>
      </c>
      <c r="B235" s="371" t="s">
        <v>1865</v>
      </c>
      <c r="C235" s="371" t="s">
        <v>511</v>
      </c>
      <c r="D235" s="371" t="s">
        <v>449</v>
      </c>
      <c r="I235" s="371" t="s">
        <v>1122</v>
      </c>
    </row>
    <row r="236" spans="1:9" customFormat="1">
      <c r="A236" s="371" t="s">
        <v>1068</v>
      </c>
      <c r="B236" s="371" t="s">
        <v>1866</v>
      </c>
      <c r="C236" s="371" t="s">
        <v>511</v>
      </c>
      <c r="D236" s="371" t="s">
        <v>452</v>
      </c>
      <c r="I236" s="371" t="s">
        <v>1255</v>
      </c>
    </row>
    <row r="237" spans="1:9" customFormat="1">
      <c r="A237" s="371" t="s">
        <v>1631</v>
      </c>
      <c r="B237" s="371" t="s">
        <v>1867</v>
      </c>
      <c r="C237" s="371" t="s">
        <v>514</v>
      </c>
      <c r="D237" s="371" t="s">
        <v>449</v>
      </c>
      <c r="I237" s="371" t="s">
        <v>1256</v>
      </c>
    </row>
    <row r="238" spans="1:9" customFormat="1">
      <c r="A238" s="371" t="s">
        <v>1215</v>
      </c>
      <c r="B238" s="371" t="s">
        <v>1868</v>
      </c>
      <c r="C238" s="371" t="s">
        <v>511</v>
      </c>
      <c r="D238" s="371" t="s">
        <v>2663</v>
      </c>
      <c r="I238" s="371" t="s">
        <v>1257</v>
      </c>
    </row>
    <row r="239" spans="1:9" customFormat="1">
      <c r="A239" s="371" t="s">
        <v>1216</v>
      </c>
      <c r="B239" s="371" t="s">
        <v>1869</v>
      </c>
      <c r="C239" s="371" t="s">
        <v>511</v>
      </c>
      <c r="D239" s="371" t="s">
        <v>2663</v>
      </c>
      <c r="I239" s="371" t="s">
        <v>2720</v>
      </c>
    </row>
    <row r="240" spans="1:9" customFormat="1">
      <c r="A240" s="371" t="s">
        <v>1339</v>
      </c>
      <c r="B240" s="371" t="s">
        <v>1870</v>
      </c>
      <c r="C240" s="371" t="s">
        <v>511</v>
      </c>
      <c r="D240" s="371" t="s">
        <v>449</v>
      </c>
      <c r="I240" s="371" t="s">
        <v>1367</v>
      </c>
    </row>
    <row r="241" spans="1:9" customFormat="1">
      <c r="A241" s="371" t="s">
        <v>1340</v>
      </c>
      <c r="B241" s="371" t="s">
        <v>1871</v>
      </c>
      <c r="C241" s="371" t="s">
        <v>511</v>
      </c>
      <c r="D241" s="371" t="s">
        <v>2663</v>
      </c>
      <c r="I241" s="371" t="s">
        <v>1368</v>
      </c>
    </row>
    <row r="242" spans="1:9" customFormat="1">
      <c r="A242" s="371" t="s">
        <v>3114</v>
      </c>
      <c r="B242" s="371" t="s">
        <v>3115</v>
      </c>
      <c r="C242" s="371" t="s">
        <v>511</v>
      </c>
      <c r="D242" s="371" t="s">
        <v>2663</v>
      </c>
      <c r="I242" s="371" t="s">
        <v>1369</v>
      </c>
    </row>
    <row r="243" spans="1:9" customFormat="1">
      <c r="A243" s="371" t="s">
        <v>801</v>
      </c>
      <c r="B243" s="371" t="s">
        <v>1872</v>
      </c>
      <c r="C243" s="371" t="s">
        <v>511</v>
      </c>
      <c r="D243" s="371" t="s">
        <v>2664</v>
      </c>
      <c r="I243" s="371" t="s">
        <v>1370</v>
      </c>
    </row>
    <row r="244" spans="1:9" customFormat="1">
      <c r="A244" s="371" t="s">
        <v>802</v>
      </c>
      <c r="B244" s="371" t="s">
        <v>1873</v>
      </c>
      <c r="C244" s="371" t="s">
        <v>511</v>
      </c>
      <c r="D244" s="371" t="s">
        <v>2664</v>
      </c>
      <c r="I244" s="371" t="s">
        <v>1371</v>
      </c>
    </row>
    <row r="245" spans="1:9" customFormat="1">
      <c r="A245" s="371" t="s">
        <v>408</v>
      </c>
      <c r="B245" s="371" t="s">
        <v>1874</v>
      </c>
      <c r="C245" s="371" t="s">
        <v>511</v>
      </c>
      <c r="D245" s="371" t="s">
        <v>2664</v>
      </c>
      <c r="I245" s="371" t="s">
        <v>1372</v>
      </c>
    </row>
    <row r="246" spans="1:9" customFormat="1">
      <c r="A246" s="371" t="s">
        <v>409</v>
      </c>
      <c r="B246" s="371" t="s">
        <v>409</v>
      </c>
      <c r="C246" s="371" t="s">
        <v>511</v>
      </c>
      <c r="D246" s="371" t="s">
        <v>2664</v>
      </c>
      <c r="I246" s="371" t="s">
        <v>1373</v>
      </c>
    </row>
    <row r="247" spans="1:9" customFormat="1">
      <c r="A247" s="371" t="s">
        <v>357</v>
      </c>
      <c r="B247" s="371" t="s">
        <v>1875</v>
      </c>
      <c r="C247" s="371" t="s">
        <v>511</v>
      </c>
      <c r="D247" s="371" t="s">
        <v>2664</v>
      </c>
      <c r="I247" s="371" t="s">
        <v>1374</v>
      </c>
    </row>
    <row r="248" spans="1:9" customFormat="1">
      <c r="A248" s="371" t="s">
        <v>963</v>
      </c>
      <c r="B248" s="371" t="s">
        <v>1876</v>
      </c>
      <c r="C248" s="371" t="s">
        <v>514</v>
      </c>
      <c r="D248" s="371" t="s">
        <v>515</v>
      </c>
      <c r="I248" s="371" t="s">
        <v>1375</v>
      </c>
    </row>
    <row r="249" spans="1:9" customFormat="1">
      <c r="A249" s="371" t="s">
        <v>964</v>
      </c>
      <c r="B249" s="371" t="s">
        <v>1877</v>
      </c>
      <c r="C249" s="371" t="s">
        <v>514</v>
      </c>
      <c r="D249" s="371" t="s">
        <v>515</v>
      </c>
      <c r="I249" s="371" t="s">
        <v>1376</v>
      </c>
    </row>
    <row r="250" spans="1:9" customFormat="1">
      <c r="A250" s="371" t="s">
        <v>1217</v>
      </c>
      <c r="B250" s="371" t="s">
        <v>1878</v>
      </c>
      <c r="C250" s="371" t="s">
        <v>514</v>
      </c>
      <c r="D250" s="371" t="s">
        <v>515</v>
      </c>
      <c r="I250" s="371" t="s">
        <v>1377</v>
      </c>
    </row>
    <row r="251" spans="1:9" customFormat="1">
      <c r="A251" s="371" t="s">
        <v>1218</v>
      </c>
      <c r="B251" s="371" t="s">
        <v>1879</v>
      </c>
      <c r="C251" s="371" t="s">
        <v>514</v>
      </c>
      <c r="D251" s="371" t="s">
        <v>515</v>
      </c>
      <c r="I251" s="371" t="s">
        <v>1378</v>
      </c>
    </row>
    <row r="252" spans="1:9" customFormat="1">
      <c r="A252" s="371" t="s">
        <v>1219</v>
      </c>
      <c r="B252" s="371" t="s">
        <v>1880</v>
      </c>
      <c r="C252" s="371" t="s">
        <v>514</v>
      </c>
      <c r="D252" s="371" t="s">
        <v>515</v>
      </c>
      <c r="I252" s="371" t="s">
        <v>1379</v>
      </c>
    </row>
    <row r="253" spans="1:9" customFormat="1">
      <c r="A253" s="371" t="s">
        <v>1220</v>
      </c>
      <c r="B253" s="371" t="s">
        <v>1881</v>
      </c>
      <c r="C253" s="371" t="s">
        <v>514</v>
      </c>
      <c r="D253" s="371" t="s">
        <v>515</v>
      </c>
      <c r="I253" s="371" t="s">
        <v>1380</v>
      </c>
    </row>
    <row r="254" spans="1:9" customFormat="1">
      <c r="A254" s="371" t="s">
        <v>722</v>
      </c>
      <c r="B254" s="371" t="s">
        <v>1882</v>
      </c>
      <c r="C254" s="371" t="s">
        <v>514</v>
      </c>
      <c r="D254" s="371" t="s">
        <v>515</v>
      </c>
      <c r="I254" s="371" t="s">
        <v>1381</v>
      </c>
    </row>
    <row r="255" spans="1:9" customFormat="1">
      <c r="A255" s="371" t="s">
        <v>723</v>
      </c>
      <c r="B255" s="371" t="s">
        <v>1883</v>
      </c>
      <c r="C255" s="371" t="s">
        <v>514</v>
      </c>
      <c r="D255" s="371" t="s">
        <v>515</v>
      </c>
      <c r="I255" s="371" t="s">
        <v>1382</v>
      </c>
    </row>
    <row r="256" spans="1:9" customFormat="1">
      <c r="A256" s="371" t="s">
        <v>1341</v>
      </c>
      <c r="B256" s="371" t="s">
        <v>1884</v>
      </c>
      <c r="C256" s="371" t="s">
        <v>514</v>
      </c>
      <c r="D256" s="371" t="s">
        <v>448</v>
      </c>
      <c r="I256" s="371" t="s">
        <v>2721</v>
      </c>
    </row>
    <row r="257" spans="1:9" customFormat="1">
      <c r="A257" s="371" t="s">
        <v>1069</v>
      </c>
      <c r="B257" s="371" t="s">
        <v>1885</v>
      </c>
      <c r="C257" s="371" t="s">
        <v>514</v>
      </c>
      <c r="D257" s="371" t="s">
        <v>448</v>
      </c>
      <c r="I257" s="371" t="s">
        <v>2722</v>
      </c>
    </row>
    <row r="258" spans="1:9" customFormat="1">
      <c r="A258" s="371" t="s">
        <v>864</v>
      </c>
      <c r="B258" s="371" t="s">
        <v>1886</v>
      </c>
      <c r="C258" s="371" t="s">
        <v>514</v>
      </c>
      <c r="D258" s="371" t="s">
        <v>448</v>
      </c>
      <c r="I258" s="371" t="s">
        <v>2723</v>
      </c>
    </row>
    <row r="259" spans="1:9" customFormat="1">
      <c r="A259" s="371" t="s">
        <v>865</v>
      </c>
      <c r="B259" s="371" t="s">
        <v>1887</v>
      </c>
      <c r="C259" s="371" t="s">
        <v>514</v>
      </c>
      <c r="D259" s="371" t="s">
        <v>448</v>
      </c>
      <c r="I259" s="371" t="s">
        <v>2724</v>
      </c>
    </row>
    <row r="260" spans="1:9" customFormat="1">
      <c r="A260" s="371" t="s">
        <v>3116</v>
      </c>
      <c r="B260" s="371" t="s">
        <v>3117</v>
      </c>
      <c r="C260" s="371" t="s">
        <v>514</v>
      </c>
      <c r="D260" s="371" t="s">
        <v>448</v>
      </c>
      <c r="I260" s="371" t="s">
        <v>2725</v>
      </c>
    </row>
    <row r="261" spans="1:9" customFormat="1">
      <c r="A261" s="371" t="s">
        <v>3118</v>
      </c>
      <c r="B261" s="371" t="s">
        <v>3119</v>
      </c>
      <c r="C261" s="371" t="s">
        <v>514</v>
      </c>
      <c r="D261" s="371" t="s">
        <v>448</v>
      </c>
      <c r="I261" s="371" t="s">
        <v>2726</v>
      </c>
    </row>
    <row r="262" spans="1:9" customFormat="1">
      <c r="A262" s="371" t="s">
        <v>192</v>
      </c>
      <c r="B262" s="371" t="s">
        <v>1888</v>
      </c>
      <c r="C262" s="371" t="s">
        <v>511</v>
      </c>
      <c r="D262" s="371" t="s">
        <v>452</v>
      </c>
      <c r="I262" s="371" t="s">
        <v>2727</v>
      </c>
    </row>
    <row r="263" spans="1:9" customFormat="1">
      <c r="A263" s="371" t="s">
        <v>193</v>
      </c>
      <c r="B263" s="371" t="s">
        <v>1889</v>
      </c>
      <c r="C263" s="371" t="s">
        <v>514</v>
      </c>
      <c r="D263" s="371" t="s">
        <v>515</v>
      </c>
      <c r="I263" s="371" t="s">
        <v>2728</v>
      </c>
    </row>
    <row r="264" spans="1:9" customFormat="1">
      <c r="A264" s="371" t="s">
        <v>965</v>
      </c>
      <c r="B264" s="371" t="s">
        <v>1890</v>
      </c>
      <c r="C264" s="371" t="s">
        <v>514</v>
      </c>
      <c r="D264" s="371" t="s">
        <v>515</v>
      </c>
      <c r="I264" s="371" t="s">
        <v>2729</v>
      </c>
    </row>
    <row r="265" spans="1:9" customFormat="1">
      <c r="A265" s="371" t="s">
        <v>803</v>
      </c>
      <c r="B265" s="371" t="s">
        <v>1891</v>
      </c>
      <c r="C265" s="371" t="s">
        <v>514</v>
      </c>
      <c r="D265" s="371" t="s">
        <v>515</v>
      </c>
      <c r="I265" s="371" t="s">
        <v>2730</v>
      </c>
    </row>
    <row r="266" spans="1:9" customFormat="1">
      <c r="A266" s="371" t="s">
        <v>866</v>
      </c>
      <c r="B266" s="371" t="s">
        <v>1892</v>
      </c>
      <c r="C266" s="371" t="s">
        <v>514</v>
      </c>
      <c r="D266" s="371" t="s">
        <v>515</v>
      </c>
      <c r="I266" s="371" t="s">
        <v>2731</v>
      </c>
    </row>
    <row r="267" spans="1:9" customFormat="1">
      <c r="A267" s="371" t="s">
        <v>867</v>
      </c>
      <c r="B267" s="371" t="s">
        <v>1893</v>
      </c>
      <c r="C267" s="371" t="s">
        <v>514</v>
      </c>
      <c r="D267" s="371" t="s">
        <v>515</v>
      </c>
      <c r="I267" s="371" t="s">
        <v>2732</v>
      </c>
    </row>
    <row r="268" spans="1:9" customFormat="1">
      <c r="A268" s="371" t="s">
        <v>1342</v>
      </c>
      <c r="B268" s="371" t="s">
        <v>1894</v>
      </c>
      <c r="C268" s="371" t="s">
        <v>514</v>
      </c>
      <c r="D268" s="371" t="s">
        <v>515</v>
      </c>
      <c r="I268" s="371" t="s">
        <v>2733</v>
      </c>
    </row>
    <row r="269" spans="1:9" customFormat="1">
      <c r="A269" s="371" t="s">
        <v>1221</v>
      </c>
      <c r="B269" s="371" t="s">
        <v>1895</v>
      </c>
      <c r="C269" s="371" t="s">
        <v>514</v>
      </c>
      <c r="D269" s="371" t="s">
        <v>515</v>
      </c>
      <c r="I269" s="371" t="s">
        <v>2734</v>
      </c>
    </row>
    <row r="270" spans="1:9" customFormat="1">
      <c r="A270" s="371" t="s">
        <v>966</v>
      </c>
      <c r="B270" s="371" t="s">
        <v>1896</v>
      </c>
      <c r="C270" s="371" t="s">
        <v>511</v>
      </c>
      <c r="D270" s="371" t="s">
        <v>2666</v>
      </c>
      <c r="I270" s="371" t="s">
        <v>2735</v>
      </c>
    </row>
    <row r="271" spans="1:9" customFormat="1">
      <c r="A271" s="371" t="s">
        <v>967</v>
      </c>
      <c r="B271" s="371" t="s">
        <v>1897</v>
      </c>
      <c r="C271" s="371" t="s">
        <v>511</v>
      </c>
      <c r="D271" s="371" t="s">
        <v>449</v>
      </c>
      <c r="I271" s="371" t="s">
        <v>2736</v>
      </c>
    </row>
    <row r="272" spans="1:9" customFormat="1">
      <c r="A272" s="371" t="s">
        <v>968</v>
      </c>
      <c r="B272" s="371" t="s">
        <v>1898</v>
      </c>
      <c r="C272" s="371" t="s">
        <v>511</v>
      </c>
      <c r="D272" s="371" t="s">
        <v>449</v>
      </c>
      <c r="I272" s="371" t="s">
        <v>2737</v>
      </c>
    </row>
    <row r="273" spans="1:9" customFormat="1">
      <c r="A273" s="371" t="s">
        <v>195</v>
      </c>
      <c r="B273" s="371" t="s">
        <v>1899</v>
      </c>
      <c r="C273" s="371" t="s">
        <v>511</v>
      </c>
      <c r="D273" s="371" t="s">
        <v>2663</v>
      </c>
      <c r="I273" s="371" t="s">
        <v>2738</v>
      </c>
    </row>
    <row r="274" spans="1:9" customFormat="1">
      <c r="A274" s="371" t="s">
        <v>969</v>
      </c>
      <c r="B274" s="371" t="s">
        <v>1900</v>
      </c>
      <c r="C274" s="371" t="s">
        <v>511</v>
      </c>
      <c r="D274" s="371" t="s">
        <v>2666</v>
      </c>
      <c r="I274" s="371" t="s">
        <v>2739</v>
      </c>
    </row>
    <row r="275" spans="1:9" customFormat="1">
      <c r="A275" s="371" t="s">
        <v>1070</v>
      </c>
      <c r="B275" s="371" t="s">
        <v>1901</v>
      </c>
      <c r="C275" s="371" t="s">
        <v>511</v>
      </c>
      <c r="D275" s="371" t="s">
        <v>452</v>
      </c>
      <c r="I275" s="371" t="s">
        <v>2740</v>
      </c>
    </row>
    <row r="276" spans="1:9" customFormat="1">
      <c r="A276" s="371" t="s">
        <v>196</v>
      </c>
      <c r="B276" s="371" t="s">
        <v>1902</v>
      </c>
      <c r="C276" s="371" t="s">
        <v>514</v>
      </c>
      <c r="D276" s="371" t="s">
        <v>515</v>
      </c>
      <c r="I276" s="371" t="s">
        <v>2741</v>
      </c>
    </row>
    <row r="277" spans="1:9" customFormat="1">
      <c r="A277" s="371" t="s">
        <v>130</v>
      </c>
      <c r="B277" s="371" t="s">
        <v>1903</v>
      </c>
      <c r="C277" s="371" t="s">
        <v>511</v>
      </c>
      <c r="D277" s="371" t="s">
        <v>2665</v>
      </c>
      <c r="I277" s="371" t="s">
        <v>2742</v>
      </c>
    </row>
    <row r="278" spans="1:9" customFormat="1">
      <c r="A278" s="371" t="s">
        <v>970</v>
      </c>
      <c r="B278" s="371" t="s">
        <v>970</v>
      </c>
      <c r="C278" s="371" t="s">
        <v>511</v>
      </c>
      <c r="D278" s="371" t="s">
        <v>449</v>
      </c>
      <c r="I278" s="371" t="s">
        <v>2743</v>
      </c>
    </row>
    <row r="279" spans="1:9" customFormat="1">
      <c r="A279" s="371" t="s">
        <v>131</v>
      </c>
      <c r="B279" s="371" t="s">
        <v>1904</v>
      </c>
      <c r="C279" s="371" t="s">
        <v>511</v>
      </c>
      <c r="D279" s="371" t="s">
        <v>2666</v>
      </c>
      <c r="I279" s="371" t="s">
        <v>2744</v>
      </c>
    </row>
    <row r="280" spans="1:9" customFormat="1">
      <c r="A280" s="371" t="s">
        <v>1071</v>
      </c>
      <c r="B280" s="371" t="s">
        <v>1905</v>
      </c>
      <c r="C280" s="371" t="s">
        <v>514</v>
      </c>
      <c r="D280" s="371" t="s">
        <v>449</v>
      </c>
      <c r="I280" s="371" t="s">
        <v>1258</v>
      </c>
    </row>
    <row r="281" spans="1:9" customFormat="1">
      <c r="A281" s="371" t="s">
        <v>1072</v>
      </c>
      <c r="B281" s="371" t="s">
        <v>1906</v>
      </c>
      <c r="C281" s="371" t="s">
        <v>514</v>
      </c>
      <c r="D281" s="371" t="s">
        <v>449</v>
      </c>
      <c r="I281" s="371" t="s">
        <v>1123</v>
      </c>
    </row>
    <row r="282" spans="1:9" customFormat="1">
      <c r="A282" s="371" t="s">
        <v>132</v>
      </c>
      <c r="B282" s="371" t="s">
        <v>1907</v>
      </c>
      <c r="C282" s="371" t="s">
        <v>514</v>
      </c>
      <c r="D282" s="371" t="s">
        <v>515</v>
      </c>
      <c r="I282" s="371" t="s">
        <v>1259</v>
      </c>
    </row>
    <row r="283" spans="1:9" customFormat="1">
      <c r="A283" s="371" t="s">
        <v>133</v>
      </c>
      <c r="B283" s="371" t="s">
        <v>1908</v>
      </c>
      <c r="C283" s="371" t="s">
        <v>511</v>
      </c>
      <c r="D283" s="371" t="s">
        <v>2664</v>
      </c>
      <c r="I283" s="371" t="s">
        <v>1260</v>
      </c>
    </row>
    <row r="284" spans="1:9" customFormat="1">
      <c r="A284" s="371" t="s">
        <v>134</v>
      </c>
      <c r="B284" s="371" t="s">
        <v>1909</v>
      </c>
      <c r="C284" s="371" t="s">
        <v>511</v>
      </c>
      <c r="D284" s="371" t="s">
        <v>2664</v>
      </c>
      <c r="I284" s="371" t="s">
        <v>1261</v>
      </c>
    </row>
    <row r="285" spans="1:9" customFormat="1">
      <c r="A285" s="371" t="s">
        <v>135</v>
      </c>
      <c r="B285" s="371" t="s">
        <v>1910</v>
      </c>
      <c r="C285" s="371" t="s">
        <v>511</v>
      </c>
      <c r="D285" s="371" t="s">
        <v>2664</v>
      </c>
      <c r="I285" s="371" t="s">
        <v>1262</v>
      </c>
    </row>
    <row r="286" spans="1:9" customFormat="1">
      <c r="A286" s="371" t="s">
        <v>136</v>
      </c>
      <c r="B286" s="371" t="s">
        <v>1911</v>
      </c>
      <c r="C286" s="371" t="s">
        <v>511</v>
      </c>
      <c r="D286" s="371" t="s">
        <v>449</v>
      </c>
      <c r="I286" s="371" t="s">
        <v>1383</v>
      </c>
    </row>
    <row r="287" spans="1:9" customFormat="1">
      <c r="A287" s="371" t="s">
        <v>2711</v>
      </c>
      <c r="B287" s="371" t="s">
        <v>2712</v>
      </c>
      <c r="C287" s="371" t="s">
        <v>514</v>
      </c>
      <c r="D287" s="371" t="s">
        <v>449</v>
      </c>
      <c r="I287" s="371" t="s">
        <v>1384</v>
      </c>
    </row>
    <row r="288" spans="1:9" customFormat="1">
      <c r="A288" s="371" t="s">
        <v>1073</v>
      </c>
      <c r="B288" s="371" t="s">
        <v>1912</v>
      </c>
      <c r="C288" s="371" t="s">
        <v>514</v>
      </c>
      <c r="D288" s="371" t="s">
        <v>449</v>
      </c>
      <c r="I288" s="371" t="s">
        <v>1385</v>
      </c>
    </row>
    <row r="289" spans="1:9" customFormat="1">
      <c r="A289" s="371" t="s">
        <v>804</v>
      </c>
      <c r="B289" s="371" t="s">
        <v>1913</v>
      </c>
      <c r="C289" s="371" t="s">
        <v>514</v>
      </c>
      <c r="D289" s="371" t="s">
        <v>449</v>
      </c>
      <c r="I289" s="371" t="s">
        <v>1386</v>
      </c>
    </row>
    <row r="290" spans="1:9" customFormat="1">
      <c r="A290" s="371" t="s">
        <v>805</v>
      </c>
      <c r="B290" s="371" t="s">
        <v>1914</v>
      </c>
      <c r="C290" s="371" t="s">
        <v>514</v>
      </c>
      <c r="D290" s="371" t="s">
        <v>449</v>
      </c>
      <c r="I290" s="371" t="s">
        <v>1387</v>
      </c>
    </row>
    <row r="291" spans="1:9" customFormat="1">
      <c r="A291" s="371" t="s">
        <v>1074</v>
      </c>
      <c r="B291" s="371" t="s">
        <v>1915</v>
      </c>
      <c r="C291" s="371" t="s">
        <v>514</v>
      </c>
      <c r="D291" s="371" t="s">
        <v>449</v>
      </c>
      <c r="I291" s="371" t="s">
        <v>1388</v>
      </c>
    </row>
    <row r="292" spans="1:9" customFormat="1">
      <c r="A292" s="371" t="s">
        <v>1075</v>
      </c>
      <c r="B292" s="371" t="s">
        <v>1916</v>
      </c>
      <c r="C292" s="371" t="s">
        <v>514</v>
      </c>
      <c r="D292" s="371" t="s">
        <v>449</v>
      </c>
      <c r="I292" s="371" t="s">
        <v>1389</v>
      </c>
    </row>
    <row r="293" spans="1:9" customFormat="1">
      <c r="A293" s="371" t="s">
        <v>137</v>
      </c>
      <c r="B293" s="371" t="s">
        <v>1917</v>
      </c>
      <c r="C293" s="371" t="s">
        <v>511</v>
      </c>
      <c r="D293" s="371" t="s">
        <v>452</v>
      </c>
      <c r="I293" s="371" t="s">
        <v>1390</v>
      </c>
    </row>
    <row r="294" spans="1:9" customFormat="1">
      <c r="A294" s="371" t="s">
        <v>138</v>
      </c>
      <c r="B294" s="371" t="s">
        <v>1918</v>
      </c>
      <c r="C294" s="371" t="s">
        <v>511</v>
      </c>
      <c r="D294" s="371" t="s">
        <v>2664</v>
      </c>
      <c r="I294" s="371" t="s">
        <v>1391</v>
      </c>
    </row>
    <row r="295" spans="1:9" customFormat="1">
      <c r="A295" s="371" t="s">
        <v>139</v>
      </c>
      <c r="B295" s="371" t="s">
        <v>1919</v>
      </c>
      <c r="C295" s="371" t="s">
        <v>511</v>
      </c>
      <c r="D295" s="371" t="s">
        <v>2664</v>
      </c>
      <c r="I295" s="371" t="s">
        <v>1392</v>
      </c>
    </row>
    <row r="296" spans="1:9" customFormat="1">
      <c r="A296" s="371" t="s">
        <v>206</v>
      </c>
      <c r="B296" s="371" t="s">
        <v>1920</v>
      </c>
      <c r="C296" s="371" t="s">
        <v>514</v>
      </c>
      <c r="D296" s="371" t="s">
        <v>515</v>
      </c>
      <c r="I296" s="371" t="s">
        <v>1393</v>
      </c>
    </row>
    <row r="297" spans="1:9" customFormat="1">
      <c r="A297" s="371" t="s">
        <v>552</v>
      </c>
      <c r="B297" s="371" t="s">
        <v>1921</v>
      </c>
      <c r="C297" s="371" t="s">
        <v>514</v>
      </c>
      <c r="D297" s="371" t="s">
        <v>448</v>
      </c>
      <c r="I297" s="371" t="s">
        <v>1394</v>
      </c>
    </row>
    <row r="298" spans="1:9" customFormat="1">
      <c r="A298" s="371" t="s">
        <v>971</v>
      </c>
      <c r="B298" s="371" t="s">
        <v>971</v>
      </c>
      <c r="C298" s="371" t="s">
        <v>514</v>
      </c>
      <c r="D298" s="371" t="s">
        <v>448</v>
      </c>
      <c r="I298" s="371" t="s">
        <v>1395</v>
      </c>
    </row>
    <row r="299" spans="1:9" customFormat="1">
      <c r="A299" s="371" t="s">
        <v>1076</v>
      </c>
      <c r="B299" s="371" t="s">
        <v>1922</v>
      </c>
      <c r="C299" s="371" t="s">
        <v>511</v>
      </c>
      <c r="D299" s="371" t="s">
        <v>2663</v>
      </c>
      <c r="I299" s="371" t="s">
        <v>2745</v>
      </c>
    </row>
    <row r="300" spans="1:9" customFormat="1">
      <c r="A300" s="371" t="s">
        <v>1222</v>
      </c>
      <c r="B300" s="371" t="s">
        <v>1923</v>
      </c>
      <c r="C300" s="371" t="s">
        <v>514</v>
      </c>
      <c r="D300" s="371" t="s">
        <v>656</v>
      </c>
      <c r="I300" s="371" t="s">
        <v>2746</v>
      </c>
    </row>
    <row r="301" spans="1:9" customFormat="1">
      <c r="A301" s="371" t="s">
        <v>637</v>
      </c>
      <c r="B301" s="371" t="s">
        <v>1924</v>
      </c>
      <c r="C301" s="371" t="s">
        <v>514</v>
      </c>
      <c r="D301" s="371" t="s">
        <v>656</v>
      </c>
      <c r="I301" s="371" t="s">
        <v>2747</v>
      </c>
    </row>
    <row r="302" spans="1:9" customFormat="1">
      <c r="A302" s="371" t="s">
        <v>207</v>
      </c>
      <c r="B302" s="371" t="s">
        <v>1925</v>
      </c>
      <c r="C302" s="371" t="s">
        <v>514</v>
      </c>
      <c r="D302" s="371" t="s">
        <v>656</v>
      </c>
      <c r="I302" s="371" t="s">
        <v>2748</v>
      </c>
    </row>
    <row r="303" spans="1:9" customFormat="1">
      <c r="A303" s="371" t="s">
        <v>868</v>
      </c>
      <c r="B303" s="371" t="s">
        <v>1926</v>
      </c>
      <c r="C303" s="371" t="s">
        <v>511</v>
      </c>
      <c r="D303" s="371" t="s">
        <v>2663</v>
      </c>
      <c r="I303" s="371" t="s">
        <v>2749</v>
      </c>
    </row>
    <row r="304" spans="1:9" customFormat="1">
      <c r="A304" s="371" t="s">
        <v>208</v>
      </c>
      <c r="B304" s="371" t="s">
        <v>1927</v>
      </c>
      <c r="C304" s="371" t="s">
        <v>511</v>
      </c>
      <c r="D304" s="371" t="s">
        <v>2664</v>
      </c>
      <c r="I304" s="371" t="s">
        <v>2750</v>
      </c>
    </row>
    <row r="305" spans="1:9" customFormat="1">
      <c r="A305" s="371" t="s">
        <v>209</v>
      </c>
      <c r="B305" s="371" t="s">
        <v>1928</v>
      </c>
      <c r="C305" s="371" t="s">
        <v>511</v>
      </c>
      <c r="D305" s="371" t="s">
        <v>2664</v>
      </c>
      <c r="I305" s="371" t="s">
        <v>2751</v>
      </c>
    </row>
    <row r="306" spans="1:9" customFormat="1">
      <c r="A306" s="371" t="s">
        <v>210</v>
      </c>
      <c r="B306" s="371" t="s">
        <v>1929</v>
      </c>
      <c r="C306" s="371" t="s">
        <v>511</v>
      </c>
      <c r="D306" s="371" t="s">
        <v>449</v>
      </c>
      <c r="I306" s="371" t="s">
        <v>2752</v>
      </c>
    </row>
    <row r="307" spans="1:9" customFormat="1">
      <c r="A307" s="371" t="s">
        <v>211</v>
      </c>
      <c r="B307" s="371" t="s">
        <v>1930</v>
      </c>
      <c r="C307" s="371" t="s">
        <v>511</v>
      </c>
      <c r="D307" s="371" t="s">
        <v>449</v>
      </c>
      <c r="I307" s="371" t="s">
        <v>2753</v>
      </c>
    </row>
    <row r="308" spans="1:9" customFormat="1">
      <c r="A308" s="371" t="s">
        <v>212</v>
      </c>
      <c r="B308" s="371" t="s">
        <v>1931</v>
      </c>
      <c r="C308" s="371" t="s">
        <v>511</v>
      </c>
      <c r="D308" s="371" t="s">
        <v>449</v>
      </c>
      <c r="I308" s="371" t="s">
        <v>2754</v>
      </c>
    </row>
    <row r="309" spans="1:9" customFormat="1">
      <c r="A309" s="371" t="s">
        <v>213</v>
      </c>
      <c r="B309" s="371" t="s">
        <v>1932</v>
      </c>
      <c r="C309" s="371" t="s">
        <v>514</v>
      </c>
      <c r="D309" s="371" t="s">
        <v>515</v>
      </c>
      <c r="I309" s="371" t="s">
        <v>2755</v>
      </c>
    </row>
    <row r="310" spans="1:9" customFormat="1">
      <c r="A310" s="371" t="s">
        <v>173</v>
      </c>
      <c r="B310" s="371" t="s">
        <v>1933</v>
      </c>
      <c r="C310" s="371" t="s">
        <v>511</v>
      </c>
      <c r="D310" s="371" t="s">
        <v>2663</v>
      </c>
      <c r="I310" s="371" t="s">
        <v>2756</v>
      </c>
    </row>
    <row r="311" spans="1:9" customFormat="1">
      <c r="A311" s="371" t="s">
        <v>690</v>
      </c>
      <c r="B311" s="371" t="s">
        <v>1934</v>
      </c>
      <c r="C311" s="371" t="s">
        <v>514</v>
      </c>
      <c r="D311" s="371" t="s">
        <v>515</v>
      </c>
      <c r="I311" s="371" t="s">
        <v>2757</v>
      </c>
    </row>
    <row r="312" spans="1:9" customFormat="1">
      <c r="A312" s="371" t="s">
        <v>691</v>
      </c>
      <c r="B312" s="371" t="s">
        <v>1935</v>
      </c>
      <c r="C312" s="371" t="s">
        <v>514</v>
      </c>
      <c r="D312" s="371" t="s">
        <v>515</v>
      </c>
      <c r="I312" s="371" t="s">
        <v>2758</v>
      </c>
    </row>
    <row r="313" spans="1:9" customFormat="1">
      <c r="A313" s="371" t="s">
        <v>869</v>
      </c>
      <c r="B313" s="371" t="s">
        <v>1936</v>
      </c>
      <c r="C313" s="371" t="s">
        <v>514</v>
      </c>
      <c r="D313" s="371" t="s">
        <v>656</v>
      </c>
      <c r="I313" s="371" t="s">
        <v>2759</v>
      </c>
    </row>
    <row r="314" spans="1:9" customFormat="1">
      <c r="A314" s="371" t="s">
        <v>972</v>
      </c>
      <c r="B314" s="371" t="s">
        <v>1937</v>
      </c>
      <c r="C314" s="371" t="s">
        <v>514</v>
      </c>
      <c r="D314" s="371" t="s">
        <v>449</v>
      </c>
      <c r="I314" s="371" t="s">
        <v>2760</v>
      </c>
    </row>
    <row r="315" spans="1:9" customFormat="1">
      <c r="A315" s="371" t="s">
        <v>870</v>
      </c>
      <c r="B315" s="371" t="s">
        <v>1938</v>
      </c>
      <c r="C315" s="371" t="s">
        <v>514</v>
      </c>
      <c r="D315" s="371" t="s">
        <v>449</v>
      </c>
      <c r="I315" s="371" t="s">
        <v>2761</v>
      </c>
    </row>
    <row r="316" spans="1:9" customFormat="1">
      <c r="A316" s="371" t="s">
        <v>1223</v>
      </c>
      <c r="B316" s="371" t="s">
        <v>1939</v>
      </c>
      <c r="C316" s="371" t="s">
        <v>514</v>
      </c>
      <c r="D316" s="371" t="s">
        <v>656</v>
      </c>
      <c r="I316" s="371" t="s">
        <v>2762</v>
      </c>
    </row>
    <row r="317" spans="1:9" customFormat="1">
      <c r="A317" s="371" t="s">
        <v>1224</v>
      </c>
      <c r="B317" s="371" t="s">
        <v>1940</v>
      </c>
      <c r="C317" s="371" t="s">
        <v>514</v>
      </c>
      <c r="D317" s="371" t="s">
        <v>656</v>
      </c>
      <c r="I317" s="371" t="s">
        <v>2763</v>
      </c>
    </row>
    <row r="318" spans="1:9" customFormat="1">
      <c r="A318" s="371" t="s">
        <v>1225</v>
      </c>
      <c r="B318" s="371" t="s">
        <v>1941</v>
      </c>
      <c r="C318" s="371" t="s">
        <v>514</v>
      </c>
      <c r="D318" s="371" t="s">
        <v>656</v>
      </c>
      <c r="I318" s="371" t="s">
        <v>2764</v>
      </c>
    </row>
    <row r="319" spans="1:9" customFormat="1">
      <c r="A319" s="371" t="s">
        <v>214</v>
      </c>
      <c r="B319" s="371" t="s">
        <v>1942</v>
      </c>
      <c r="C319" s="371" t="s">
        <v>514</v>
      </c>
      <c r="D319" s="371" t="s">
        <v>656</v>
      </c>
      <c r="I319" s="371" t="s">
        <v>2765</v>
      </c>
    </row>
    <row r="320" spans="1:9" customFormat="1">
      <c r="A320" s="371" t="s">
        <v>215</v>
      </c>
      <c r="B320" s="371" t="s">
        <v>1943</v>
      </c>
      <c r="C320" s="371" t="s">
        <v>514</v>
      </c>
      <c r="D320" s="371" t="s">
        <v>656</v>
      </c>
      <c r="I320" s="371" t="s">
        <v>2766</v>
      </c>
    </row>
    <row r="321" spans="1:9" customFormat="1">
      <c r="A321" s="371" t="s">
        <v>973</v>
      </c>
      <c r="B321" s="371" t="s">
        <v>1944</v>
      </c>
      <c r="C321" s="371" t="s">
        <v>514</v>
      </c>
      <c r="D321" s="371" t="s">
        <v>656</v>
      </c>
      <c r="I321" s="371" t="s">
        <v>2767</v>
      </c>
    </row>
    <row r="322" spans="1:9" customFormat="1">
      <c r="A322" s="371" t="s">
        <v>806</v>
      </c>
      <c r="B322" s="371" t="s">
        <v>1945</v>
      </c>
      <c r="C322" s="371" t="s">
        <v>511</v>
      </c>
      <c r="D322" s="371" t="s">
        <v>449</v>
      </c>
      <c r="I322" s="371" t="s">
        <v>2768</v>
      </c>
    </row>
    <row r="323" spans="1:9" customFormat="1">
      <c r="A323" s="371" t="s">
        <v>807</v>
      </c>
      <c r="B323" s="371" t="s">
        <v>1946</v>
      </c>
      <c r="C323" s="371" t="s">
        <v>514</v>
      </c>
      <c r="D323" s="371" t="s">
        <v>515</v>
      </c>
      <c r="I323" s="371" t="s">
        <v>2769</v>
      </c>
    </row>
    <row r="324" spans="1:9" customFormat="1">
      <c r="A324" s="371" t="s">
        <v>216</v>
      </c>
      <c r="B324" s="371" t="s">
        <v>1947</v>
      </c>
      <c r="C324" s="371" t="s">
        <v>514</v>
      </c>
      <c r="D324" s="371" t="s">
        <v>515</v>
      </c>
      <c r="I324" s="371" t="s">
        <v>2770</v>
      </c>
    </row>
    <row r="325" spans="1:9" customFormat="1">
      <c r="A325" s="371" t="s">
        <v>871</v>
      </c>
      <c r="B325" s="371" t="s">
        <v>1948</v>
      </c>
      <c r="C325" s="371" t="s">
        <v>514</v>
      </c>
      <c r="D325" s="371" t="s">
        <v>515</v>
      </c>
      <c r="I325" s="371" t="s">
        <v>2771</v>
      </c>
    </row>
    <row r="326" spans="1:9" customFormat="1">
      <c r="A326" s="371" t="s">
        <v>872</v>
      </c>
      <c r="B326" s="371" t="s">
        <v>1949</v>
      </c>
      <c r="C326" s="371" t="s">
        <v>514</v>
      </c>
      <c r="D326" s="371" t="s">
        <v>515</v>
      </c>
      <c r="I326" s="371" t="s">
        <v>2772</v>
      </c>
    </row>
    <row r="327" spans="1:9" customFormat="1">
      <c r="A327" s="371" t="s">
        <v>974</v>
      </c>
      <c r="B327" s="371" t="s">
        <v>1950</v>
      </c>
      <c r="C327" s="371" t="s">
        <v>514</v>
      </c>
      <c r="D327" s="371" t="s">
        <v>515</v>
      </c>
      <c r="I327" s="371" t="s">
        <v>2773</v>
      </c>
    </row>
    <row r="328" spans="1:9" customFormat="1">
      <c r="A328" s="371" t="s">
        <v>873</v>
      </c>
      <c r="B328" s="371" t="s">
        <v>1951</v>
      </c>
      <c r="C328" s="371" t="s">
        <v>514</v>
      </c>
      <c r="D328" s="371" t="s">
        <v>515</v>
      </c>
      <c r="I328" s="371" t="s">
        <v>2774</v>
      </c>
    </row>
    <row r="329" spans="1:9" customFormat="1">
      <c r="A329" s="371" t="s">
        <v>874</v>
      </c>
      <c r="B329" s="371" t="s">
        <v>1952</v>
      </c>
      <c r="C329" s="371" t="s">
        <v>514</v>
      </c>
      <c r="D329" s="371" t="s">
        <v>515</v>
      </c>
      <c r="I329" s="371" t="s">
        <v>2775</v>
      </c>
    </row>
    <row r="330" spans="1:9" customFormat="1">
      <c r="A330" s="371" t="s">
        <v>975</v>
      </c>
      <c r="B330" s="371" t="s">
        <v>1953</v>
      </c>
      <c r="C330" s="371" t="s">
        <v>514</v>
      </c>
      <c r="D330" s="371" t="s">
        <v>515</v>
      </c>
      <c r="I330" s="371" t="s">
        <v>2776</v>
      </c>
    </row>
    <row r="331" spans="1:9" customFormat="1">
      <c r="A331" s="371" t="s">
        <v>976</v>
      </c>
      <c r="B331" s="371" t="s">
        <v>1954</v>
      </c>
      <c r="C331" s="371" t="s">
        <v>514</v>
      </c>
      <c r="D331" s="371" t="s">
        <v>515</v>
      </c>
      <c r="I331" s="371" t="s">
        <v>2777</v>
      </c>
    </row>
    <row r="332" spans="1:9" customFormat="1">
      <c r="A332" s="371" t="s">
        <v>1077</v>
      </c>
      <c r="B332" s="371" t="s">
        <v>1955</v>
      </c>
      <c r="C332" s="371" t="s">
        <v>514</v>
      </c>
      <c r="D332" s="371" t="s">
        <v>515</v>
      </c>
      <c r="I332" s="371" t="s">
        <v>2778</v>
      </c>
    </row>
    <row r="333" spans="1:9" customFormat="1">
      <c r="A333" s="371" t="s">
        <v>1226</v>
      </c>
      <c r="B333" s="371" t="s">
        <v>1956</v>
      </c>
      <c r="C333" s="371" t="s">
        <v>514</v>
      </c>
      <c r="D333" s="371" t="s">
        <v>515</v>
      </c>
      <c r="I333" s="371" t="s">
        <v>2779</v>
      </c>
    </row>
    <row r="334" spans="1:9" customFormat="1">
      <c r="A334" s="371" t="s">
        <v>1227</v>
      </c>
      <c r="B334" s="371" t="s">
        <v>1957</v>
      </c>
      <c r="C334" s="371" t="s">
        <v>514</v>
      </c>
      <c r="D334" s="371" t="s">
        <v>515</v>
      </c>
      <c r="I334" s="371" t="s">
        <v>2780</v>
      </c>
    </row>
    <row r="335" spans="1:9" customFormat="1">
      <c r="A335" s="371" t="s">
        <v>1078</v>
      </c>
      <c r="B335" s="371" t="s">
        <v>1078</v>
      </c>
      <c r="C335" s="371" t="s">
        <v>514</v>
      </c>
      <c r="D335" s="371" t="s">
        <v>515</v>
      </c>
      <c r="I335" s="371" t="s">
        <v>1263</v>
      </c>
    </row>
    <row r="336" spans="1:9" customFormat="1">
      <c r="A336" s="371" t="s">
        <v>217</v>
      </c>
      <c r="B336" s="371" t="s">
        <v>1958</v>
      </c>
      <c r="C336" s="371" t="s">
        <v>514</v>
      </c>
      <c r="D336" s="371" t="s">
        <v>515</v>
      </c>
      <c r="I336" s="371" t="s">
        <v>1264</v>
      </c>
    </row>
    <row r="337" spans="1:9" customFormat="1">
      <c r="A337" s="371" t="s">
        <v>218</v>
      </c>
      <c r="B337" s="371" t="s">
        <v>1959</v>
      </c>
      <c r="C337" s="371" t="s">
        <v>514</v>
      </c>
      <c r="D337" s="371" t="s">
        <v>515</v>
      </c>
      <c r="I337" s="371" t="s">
        <v>1396</v>
      </c>
    </row>
    <row r="338" spans="1:9" customFormat="1">
      <c r="A338" s="371" t="s">
        <v>219</v>
      </c>
      <c r="B338" s="371" t="s">
        <v>1960</v>
      </c>
      <c r="C338" s="371" t="s">
        <v>511</v>
      </c>
      <c r="D338" s="371" t="s">
        <v>2663</v>
      </c>
      <c r="I338" s="371" t="s">
        <v>1265</v>
      </c>
    </row>
    <row r="339" spans="1:9" customFormat="1">
      <c r="A339" s="371" t="s">
        <v>1228</v>
      </c>
      <c r="B339" s="371" t="s">
        <v>1961</v>
      </c>
      <c r="C339" s="371" t="s">
        <v>511</v>
      </c>
      <c r="D339" s="371" t="s">
        <v>2663</v>
      </c>
      <c r="I339" s="371" t="s">
        <v>1397</v>
      </c>
    </row>
    <row r="340" spans="1:9" customFormat="1">
      <c r="A340" s="371" t="s">
        <v>1343</v>
      </c>
      <c r="B340" s="371" t="s">
        <v>1962</v>
      </c>
      <c r="C340" s="371" t="s">
        <v>511</v>
      </c>
      <c r="D340" s="371" t="s">
        <v>2667</v>
      </c>
      <c r="I340" s="371" t="s">
        <v>1398</v>
      </c>
    </row>
    <row r="341" spans="1:9" customFormat="1">
      <c r="A341" s="371" t="s">
        <v>977</v>
      </c>
      <c r="B341" s="371" t="s">
        <v>1963</v>
      </c>
      <c r="C341" s="371" t="s">
        <v>511</v>
      </c>
      <c r="D341" s="371" t="s">
        <v>449</v>
      </c>
      <c r="I341" s="371" t="s">
        <v>1399</v>
      </c>
    </row>
    <row r="342" spans="1:9" customFormat="1">
      <c r="A342" s="371" t="s">
        <v>220</v>
      </c>
      <c r="B342" s="371" t="s">
        <v>1964</v>
      </c>
      <c r="C342" s="371" t="s">
        <v>511</v>
      </c>
      <c r="D342" s="371" t="s">
        <v>449</v>
      </c>
      <c r="I342" s="371" t="s">
        <v>2781</v>
      </c>
    </row>
    <row r="343" spans="1:9" customFormat="1">
      <c r="A343" s="371" t="s">
        <v>2713</v>
      </c>
      <c r="B343" s="371" t="s">
        <v>2714</v>
      </c>
      <c r="C343" s="371" t="s">
        <v>514</v>
      </c>
      <c r="D343" s="371" t="s">
        <v>449</v>
      </c>
      <c r="I343" s="371" t="s">
        <v>2782</v>
      </c>
    </row>
    <row r="344" spans="1:9" customFormat="1">
      <c r="A344" s="371" t="s">
        <v>1079</v>
      </c>
      <c r="B344" s="371" t="s">
        <v>1965</v>
      </c>
      <c r="C344" s="371" t="s">
        <v>514</v>
      </c>
      <c r="D344" s="371" t="s">
        <v>449</v>
      </c>
      <c r="I344" s="371" t="s">
        <v>2783</v>
      </c>
    </row>
    <row r="345" spans="1:9" customFormat="1">
      <c r="A345" s="371" t="s">
        <v>221</v>
      </c>
      <c r="B345" s="371" t="s">
        <v>221</v>
      </c>
      <c r="C345" s="371" t="s">
        <v>511</v>
      </c>
      <c r="D345" s="371" t="s">
        <v>2664</v>
      </c>
      <c r="I345" s="371" t="s">
        <v>2784</v>
      </c>
    </row>
    <row r="346" spans="1:9" customFormat="1">
      <c r="A346" s="371" t="s">
        <v>222</v>
      </c>
      <c r="B346" s="371" t="s">
        <v>1966</v>
      </c>
      <c r="C346" s="371" t="s">
        <v>511</v>
      </c>
      <c r="D346" s="371" t="s">
        <v>2664</v>
      </c>
      <c r="I346" s="371" t="s">
        <v>1400</v>
      </c>
    </row>
    <row r="347" spans="1:9" customFormat="1">
      <c r="A347" s="371" t="s">
        <v>223</v>
      </c>
      <c r="B347" s="371" t="s">
        <v>1967</v>
      </c>
      <c r="C347" s="371" t="s">
        <v>511</v>
      </c>
      <c r="D347" s="371" t="s">
        <v>2664</v>
      </c>
      <c r="I347" s="371" t="s">
        <v>1401</v>
      </c>
    </row>
    <row r="348" spans="1:9" customFormat="1">
      <c r="A348" s="371" t="s">
        <v>164</v>
      </c>
      <c r="B348" s="371" t="s">
        <v>1968</v>
      </c>
      <c r="C348" s="371" t="s">
        <v>511</v>
      </c>
      <c r="D348" s="371" t="s">
        <v>449</v>
      </c>
      <c r="I348" s="371" t="s">
        <v>1402</v>
      </c>
    </row>
    <row r="349" spans="1:9" customFormat="1">
      <c r="A349" s="371" t="s">
        <v>1080</v>
      </c>
      <c r="B349" s="371" t="s">
        <v>1969</v>
      </c>
      <c r="C349" s="371" t="s">
        <v>511</v>
      </c>
      <c r="D349" s="371" t="s">
        <v>2663</v>
      </c>
      <c r="I349" s="371" t="s">
        <v>1403</v>
      </c>
    </row>
    <row r="350" spans="1:9" customFormat="1">
      <c r="A350" s="371" t="s">
        <v>186</v>
      </c>
      <c r="B350" s="371" t="s">
        <v>1970</v>
      </c>
      <c r="C350" s="371" t="s">
        <v>511</v>
      </c>
      <c r="D350" s="371" t="s">
        <v>2663</v>
      </c>
      <c r="I350" s="371" t="s">
        <v>2785</v>
      </c>
    </row>
    <row r="351" spans="1:9" customFormat="1">
      <c r="A351" s="371" t="s">
        <v>978</v>
      </c>
      <c r="B351" s="371" t="s">
        <v>1971</v>
      </c>
      <c r="C351" s="371" t="s">
        <v>511</v>
      </c>
      <c r="D351" s="371" t="s">
        <v>449</v>
      </c>
      <c r="I351" s="371" t="s">
        <v>2786</v>
      </c>
    </row>
    <row r="352" spans="1:9" customFormat="1">
      <c r="A352" s="371" t="s">
        <v>2715</v>
      </c>
      <c r="B352" s="371" t="s">
        <v>2716</v>
      </c>
      <c r="C352" s="371" t="s">
        <v>511</v>
      </c>
      <c r="D352" s="371" t="s">
        <v>449</v>
      </c>
      <c r="I352" s="371" t="s">
        <v>1266</v>
      </c>
    </row>
    <row r="353" spans="1:9" customFormat="1">
      <c r="A353" s="371" t="s">
        <v>1344</v>
      </c>
      <c r="B353" s="371" t="s">
        <v>1972</v>
      </c>
      <c r="C353" s="371" t="s">
        <v>511</v>
      </c>
      <c r="D353" s="371" t="s">
        <v>2665</v>
      </c>
      <c r="I353" s="371" t="s">
        <v>1404</v>
      </c>
    </row>
    <row r="354" spans="1:9" customFormat="1">
      <c r="A354" s="371" t="s">
        <v>3120</v>
      </c>
      <c r="B354" s="371" t="s">
        <v>3121</v>
      </c>
      <c r="C354" s="371" t="s">
        <v>511</v>
      </c>
      <c r="D354" s="371" t="s">
        <v>2665</v>
      </c>
      <c r="I354" s="371" t="s">
        <v>1405</v>
      </c>
    </row>
    <row r="355" spans="1:9" customFormat="1">
      <c r="A355" s="371" t="s">
        <v>808</v>
      </c>
      <c r="B355" s="371" t="s">
        <v>1973</v>
      </c>
      <c r="C355" s="371" t="s">
        <v>511</v>
      </c>
      <c r="D355" s="371" t="s">
        <v>2667</v>
      </c>
      <c r="I355" s="371" t="s">
        <v>1406</v>
      </c>
    </row>
    <row r="356" spans="1:9" customFormat="1">
      <c r="A356" s="371" t="s">
        <v>187</v>
      </c>
      <c r="B356" s="371" t="s">
        <v>187</v>
      </c>
      <c r="C356" s="371" t="s">
        <v>511</v>
      </c>
      <c r="D356" s="371" t="s">
        <v>2667</v>
      </c>
      <c r="I356" s="371" t="s">
        <v>1407</v>
      </c>
    </row>
    <row r="357" spans="1:9" customFormat="1">
      <c r="A357" s="371" t="s">
        <v>188</v>
      </c>
      <c r="B357" s="371" t="s">
        <v>1974</v>
      </c>
      <c r="C357" s="371" t="s">
        <v>511</v>
      </c>
      <c r="D357" s="371" t="s">
        <v>2668</v>
      </c>
      <c r="I357" s="371" t="s">
        <v>2787</v>
      </c>
    </row>
    <row r="358" spans="1:9" customFormat="1">
      <c r="A358" s="371" t="s">
        <v>1229</v>
      </c>
      <c r="B358" s="371" t="s">
        <v>1975</v>
      </c>
      <c r="C358" s="371" t="s">
        <v>514</v>
      </c>
      <c r="D358" s="371" t="s">
        <v>449</v>
      </c>
      <c r="I358" s="371" t="s">
        <v>2788</v>
      </c>
    </row>
    <row r="359" spans="1:9" customFormat="1">
      <c r="A359" s="371" t="s">
        <v>1345</v>
      </c>
      <c r="B359" s="371" t="s">
        <v>1976</v>
      </c>
      <c r="C359" s="371" t="s">
        <v>511</v>
      </c>
      <c r="D359" s="371" t="s">
        <v>449</v>
      </c>
      <c r="I359" s="371" t="s">
        <v>2789</v>
      </c>
    </row>
    <row r="360" spans="1:9" customFormat="1">
      <c r="A360" s="371" t="s">
        <v>1081</v>
      </c>
      <c r="B360" s="371" t="s">
        <v>1977</v>
      </c>
      <c r="C360" s="371" t="s">
        <v>514</v>
      </c>
      <c r="D360" s="371" t="s">
        <v>449</v>
      </c>
      <c r="I360" s="371" t="s">
        <v>2790</v>
      </c>
    </row>
    <row r="361" spans="1:9" customFormat="1">
      <c r="A361" s="371" t="s">
        <v>1082</v>
      </c>
      <c r="B361" s="371" t="s">
        <v>1978</v>
      </c>
      <c r="C361" s="371" t="s">
        <v>514</v>
      </c>
      <c r="D361" s="371" t="s">
        <v>449</v>
      </c>
      <c r="I361" s="371" t="s">
        <v>2791</v>
      </c>
    </row>
    <row r="362" spans="1:9" customFormat="1">
      <c r="A362" s="371" t="s">
        <v>724</v>
      </c>
      <c r="B362" s="371" t="s">
        <v>1979</v>
      </c>
      <c r="C362" s="371" t="s">
        <v>514</v>
      </c>
      <c r="D362" s="371" t="s">
        <v>515</v>
      </c>
      <c r="I362" s="371" t="s">
        <v>2792</v>
      </c>
    </row>
    <row r="363" spans="1:9" customFormat="1">
      <c r="A363" s="371" t="s">
        <v>875</v>
      </c>
      <c r="B363" s="371" t="s">
        <v>1980</v>
      </c>
      <c r="C363" s="371" t="s">
        <v>514</v>
      </c>
      <c r="D363" s="371" t="s">
        <v>515</v>
      </c>
      <c r="I363" s="371" t="s">
        <v>2793</v>
      </c>
    </row>
    <row r="364" spans="1:9" customFormat="1">
      <c r="A364" s="371" t="s">
        <v>484</v>
      </c>
      <c r="B364" s="371" t="s">
        <v>1981</v>
      </c>
      <c r="C364" s="371" t="s">
        <v>514</v>
      </c>
      <c r="D364" s="371" t="s">
        <v>515</v>
      </c>
      <c r="I364" s="371" t="s">
        <v>2794</v>
      </c>
    </row>
    <row r="365" spans="1:9" customFormat="1">
      <c r="A365" s="371" t="s">
        <v>174</v>
      </c>
      <c r="B365" s="371" t="s">
        <v>1982</v>
      </c>
      <c r="C365" s="371" t="s">
        <v>514</v>
      </c>
      <c r="D365" s="371" t="s">
        <v>515</v>
      </c>
      <c r="I365" s="371" t="s">
        <v>2795</v>
      </c>
    </row>
    <row r="366" spans="1:9" customFormat="1">
      <c r="A366" s="371" t="s">
        <v>609</v>
      </c>
      <c r="B366" s="371" t="s">
        <v>1983</v>
      </c>
      <c r="C366" s="371" t="s">
        <v>514</v>
      </c>
      <c r="D366" s="371" t="s">
        <v>515</v>
      </c>
      <c r="I366" s="371" t="s">
        <v>2796</v>
      </c>
    </row>
    <row r="367" spans="1:9" customFormat="1">
      <c r="A367" s="371" t="s">
        <v>725</v>
      </c>
      <c r="B367" s="371" t="s">
        <v>1984</v>
      </c>
      <c r="C367" s="371" t="s">
        <v>514</v>
      </c>
      <c r="D367" s="371" t="s">
        <v>515</v>
      </c>
      <c r="I367" s="371" t="s">
        <v>2797</v>
      </c>
    </row>
    <row r="368" spans="1:9" customFormat="1">
      <c r="A368" s="371" t="s">
        <v>1346</v>
      </c>
      <c r="B368" s="371" t="s">
        <v>1985</v>
      </c>
      <c r="C368" s="371" t="s">
        <v>514</v>
      </c>
      <c r="D368" s="371" t="s">
        <v>515</v>
      </c>
      <c r="I368" s="371" t="s">
        <v>2798</v>
      </c>
    </row>
    <row r="369" spans="1:9" customFormat="1">
      <c r="A369" s="371" t="s">
        <v>1083</v>
      </c>
      <c r="B369" s="371" t="s">
        <v>1986</v>
      </c>
      <c r="C369" s="371" t="s">
        <v>514</v>
      </c>
      <c r="D369" s="371" t="s">
        <v>515</v>
      </c>
      <c r="I369" s="371" t="s">
        <v>2800</v>
      </c>
    </row>
    <row r="370" spans="1:9" customFormat="1">
      <c r="A370" s="371" t="s">
        <v>876</v>
      </c>
      <c r="B370" s="371" t="s">
        <v>1987</v>
      </c>
      <c r="C370" s="371" t="s">
        <v>514</v>
      </c>
      <c r="D370" s="371" t="s">
        <v>515</v>
      </c>
      <c r="I370" s="371" t="s">
        <v>1635</v>
      </c>
    </row>
    <row r="371" spans="1:9" customFormat="1">
      <c r="A371" s="371" t="s">
        <v>1084</v>
      </c>
      <c r="B371" s="371" t="s">
        <v>1988</v>
      </c>
      <c r="C371" s="371" t="s">
        <v>514</v>
      </c>
      <c r="D371" s="371" t="s">
        <v>515</v>
      </c>
      <c r="I371" s="371" t="s">
        <v>1267</v>
      </c>
    </row>
    <row r="372" spans="1:9" customFormat="1">
      <c r="A372" s="371" t="s">
        <v>1085</v>
      </c>
      <c r="B372" s="371" t="s">
        <v>1989</v>
      </c>
      <c r="C372" s="371" t="s">
        <v>514</v>
      </c>
      <c r="D372" s="371" t="s">
        <v>515</v>
      </c>
      <c r="I372" s="371" t="s">
        <v>1268</v>
      </c>
    </row>
    <row r="373" spans="1:9" customFormat="1">
      <c r="A373" s="371" t="s">
        <v>1086</v>
      </c>
      <c r="B373" s="371" t="s">
        <v>1990</v>
      </c>
      <c r="C373" s="371" t="s">
        <v>514</v>
      </c>
      <c r="D373" s="371" t="s">
        <v>515</v>
      </c>
      <c r="I373" s="371" t="s">
        <v>1636</v>
      </c>
    </row>
    <row r="374" spans="1:9" customFormat="1">
      <c r="A374" s="371" t="s">
        <v>1087</v>
      </c>
      <c r="B374" s="371" t="s">
        <v>1991</v>
      </c>
      <c r="C374" s="371" t="s">
        <v>514</v>
      </c>
      <c r="D374" s="371" t="s">
        <v>515</v>
      </c>
      <c r="I374" s="371" t="s">
        <v>1408</v>
      </c>
    </row>
    <row r="375" spans="1:9" customFormat="1">
      <c r="A375" s="371" t="s">
        <v>1347</v>
      </c>
      <c r="B375" s="371" t="s">
        <v>1992</v>
      </c>
      <c r="C375" s="371" t="s">
        <v>514</v>
      </c>
      <c r="D375" s="371" t="s">
        <v>515</v>
      </c>
      <c r="I375" s="371" t="s">
        <v>1409</v>
      </c>
    </row>
    <row r="376" spans="1:9" customFormat="1">
      <c r="A376" s="371" t="s">
        <v>1348</v>
      </c>
      <c r="B376" s="371" t="s">
        <v>1993</v>
      </c>
      <c r="C376" s="371" t="s">
        <v>514</v>
      </c>
      <c r="D376" s="371" t="s">
        <v>449</v>
      </c>
      <c r="I376" s="371" t="s">
        <v>1410</v>
      </c>
    </row>
    <row r="377" spans="1:9" customFormat="1">
      <c r="A377" s="371" t="s">
        <v>809</v>
      </c>
      <c r="B377" s="371" t="s">
        <v>1994</v>
      </c>
      <c r="C377" s="371" t="s">
        <v>511</v>
      </c>
      <c r="D377" s="371" t="s">
        <v>449</v>
      </c>
      <c r="I377" s="371" t="s">
        <v>2802</v>
      </c>
    </row>
    <row r="378" spans="1:9" customFormat="1">
      <c r="A378" s="371" t="s">
        <v>810</v>
      </c>
      <c r="B378" s="371" t="s">
        <v>1995</v>
      </c>
      <c r="C378" s="371" t="s">
        <v>511</v>
      </c>
      <c r="D378" s="371" t="s">
        <v>449</v>
      </c>
      <c r="I378" s="371" t="s">
        <v>2803</v>
      </c>
    </row>
    <row r="379" spans="1:9" customFormat="1">
      <c r="A379" s="371" t="s">
        <v>553</v>
      </c>
      <c r="B379" s="371" t="s">
        <v>1996</v>
      </c>
      <c r="C379" s="371" t="s">
        <v>511</v>
      </c>
      <c r="D379" s="371" t="s">
        <v>452</v>
      </c>
      <c r="I379" s="371" t="s">
        <v>2804</v>
      </c>
    </row>
    <row r="380" spans="1:9" customFormat="1">
      <c r="A380" s="371" t="s">
        <v>979</v>
      </c>
      <c r="B380" s="371" t="s">
        <v>1997</v>
      </c>
      <c r="C380" s="371" t="s">
        <v>514</v>
      </c>
      <c r="D380" s="371" t="s">
        <v>449</v>
      </c>
      <c r="I380" s="371" t="s">
        <v>2805</v>
      </c>
    </row>
    <row r="381" spans="1:9" customFormat="1">
      <c r="A381" s="371" t="s">
        <v>40</v>
      </c>
      <c r="B381" s="371" t="s">
        <v>1998</v>
      </c>
      <c r="C381" s="371" t="s">
        <v>511</v>
      </c>
      <c r="D381" s="371" t="s">
        <v>2668</v>
      </c>
      <c r="I381" s="371" t="s">
        <v>2806</v>
      </c>
    </row>
    <row r="382" spans="1:9" customFormat="1">
      <c r="A382" s="371" t="s">
        <v>41</v>
      </c>
      <c r="B382" s="371" t="s">
        <v>1999</v>
      </c>
      <c r="C382" s="371" t="s">
        <v>511</v>
      </c>
      <c r="D382" s="371" t="s">
        <v>2668</v>
      </c>
      <c r="I382" s="371" t="s">
        <v>2807</v>
      </c>
    </row>
    <row r="383" spans="1:9" customFormat="1">
      <c r="A383" s="371" t="s">
        <v>42</v>
      </c>
      <c r="B383" s="371" t="s">
        <v>2000</v>
      </c>
      <c r="C383" s="371" t="s">
        <v>511</v>
      </c>
      <c r="D383" s="371" t="s">
        <v>2668</v>
      </c>
      <c r="I383" s="371" t="s">
        <v>1411</v>
      </c>
    </row>
    <row r="384" spans="1:9" customFormat="1">
      <c r="A384" s="371" t="s">
        <v>43</v>
      </c>
      <c r="B384" s="371" t="s">
        <v>2001</v>
      </c>
      <c r="C384" s="371" t="s">
        <v>511</v>
      </c>
      <c r="D384" s="371" t="s">
        <v>2668</v>
      </c>
      <c r="I384" s="371" t="s">
        <v>1269</v>
      </c>
    </row>
    <row r="385" spans="1:9" customFormat="1">
      <c r="A385" s="371" t="s">
        <v>44</v>
      </c>
      <c r="B385" s="371" t="s">
        <v>2002</v>
      </c>
      <c r="C385" s="371" t="s">
        <v>511</v>
      </c>
      <c r="D385" s="371" t="s">
        <v>2668</v>
      </c>
      <c r="I385" s="371" t="s">
        <v>1412</v>
      </c>
    </row>
    <row r="386" spans="1:9" customFormat="1">
      <c r="A386" s="371" t="s">
        <v>554</v>
      </c>
      <c r="B386" s="371" t="s">
        <v>2003</v>
      </c>
      <c r="C386" s="371" t="s">
        <v>511</v>
      </c>
      <c r="D386" s="371" t="s">
        <v>2668</v>
      </c>
      <c r="I386" s="371" t="s">
        <v>1413</v>
      </c>
    </row>
    <row r="387" spans="1:9" customFormat="1">
      <c r="A387" s="371" t="s">
        <v>45</v>
      </c>
      <c r="B387" s="371" t="s">
        <v>2004</v>
      </c>
      <c r="C387" s="371" t="s">
        <v>511</v>
      </c>
      <c r="D387" s="371" t="s">
        <v>2668</v>
      </c>
      <c r="I387" s="371" t="s">
        <v>2808</v>
      </c>
    </row>
    <row r="388" spans="1:9" customFormat="1">
      <c r="A388" s="371" t="s">
        <v>90</v>
      </c>
      <c r="B388" s="371" t="s">
        <v>2005</v>
      </c>
      <c r="C388" s="371" t="s">
        <v>511</v>
      </c>
      <c r="D388" s="371" t="s">
        <v>2668</v>
      </c>
      <c r="I388" s="371" t="s">
        <v>2809</v>
      </c>
    </row>
    <row r="389" spans="1:9" customFormat="1">
      <c r="A389" s="371" t="s">
        <v>91</v>
      </c>
      <c r="B389" s="371" t="s">
        <v>2006</v>
      </c>
      <c r="C389" s="371" t="s">
        <v>511</v>
      </c>
      <c r="D389" s="371" t="s">
        <v>2668</v>
      </c>
      <c r="I389" s="371" t="s">
        <v>2810</v>
      </c>
    </row>
    <row r="390" spans="1:9" customFormat="1">
      <c r="A390" s="371" t="s">
        <v>1230</v>
      </c>
      <c r="B390" s="371" t="s">
        <v>2007</v>
      </c>
      <c r="C390" s="371" t="s">
        <v>511</v>
      </c>
      <c r="D390" s="371" t="s">
        <v>2663</v>
      </c>
      <c r="I390" s="371" t="s">
        <v>1414</v>
      </c>
    </row>
    <row r="391" spans="1:9" customFormat="1">
      <c r="A391" s="371" t="s">
        <v>726</v>
      </c>
      <c r="B391" s="371" t="s">
        <v>2008</v>
      </c>
      <c r="C391" s="371" t="s">
        <v>511</v>
      </c>
      <c r="D391" s="371" t="s">
        <v>2663</v>
      </c>
      <c r="I391" s="371" t="s">
        <v>1270</v>
      </c>
    </row>
    <row r="392" spans="1:9" customFormat="1">
      <c r="A392" s="371" t="s">
        <v>3122</v>
      </c>
      <c r="B392" s="371" t="s">
        <v>3123</v>
      </c>
      <c r="C392" s="371" t="s">
        <v>511</v>
      </c>
      <c r="D392" s="371" t="s">
        <v>2663</v>
      </c>
      <c r="I392" s="371" t="s">
        <v>1637</v>
      </c>
    </row>
    <row r="393" spans="1:9" customFormat="1">
      <c r="A393" s="371" t="s">
        <v>92</v>
      </c>
      <c r="B393" s="371" t="s">
        <v>2009</v>
      </c>
      <c r="C393" s="371" t="s">
        <v>511</v>
      </c>
      <c r="D393" s="371" t="s">
        <v>452</v>
      </c>
      <c r="I393" s="371" t="s">
        <v>1415</v>
      </c>
    </row>
    <row r="394" spans="1:9" customFormat="1">
      <c r="A394" s="371" t="s">
        <v>93</v>
      </c>
      <c r="B394" s="371" t="s">
        <v>2010</v>
      </c>
      <c r="C394" s="371" t="s">
        <v>511</v>
      </c>
      <c r="D394" s="371" t="s">
        <v>452</v>
      </c>
      <c r="I394" s="371" t="s">
        <v>1416</v>
      </c>
    </row>
    <row r="395" spans="1:9" customFormat="1">
      <c r="A395" s="371" t="s">
        <v>94</v>
      </c>
      <c r="B395" s="371" t="s">
        <v>2011</v>
      </c>
      <c r="C395" s="371" t="s">
        <v>511</v>
      </c>
      <c r="D395" s="371" t="s">
        <v>452</v>
      </c>
      <c r="I395" s="371" t="s">
        <v>1417</v>
      </c>
    </row>
    <row r="396" spans="1:9" customFormat="1">
      <c r="A396" s="371" t="s">
        <v>1231</v>
      </c>
      <c r="B396" s="371" t="s">
        <v>2012</v>
      </c>
      <c r="C396" s="371" t="s">
        <v>514</v>
      </c>
      <c r="D396" s="371" t="s">
        <v>448</v>
      </c>
      <c r="I396" s="371" t="s">
        <v>1418</v>
      </c>
    </row>
    <row r="397" spans="1:9" customFormat="1">
      <c r="A397" s="371" t="s">
        <v>1232</v>
      </c>
      <c r="B397" s="371" t="s">
        <v>2013</v>
      </c>
      <c r="C397" s="371" t="s">
        <v>514</v>
      </c>
      <c r="D397" s="371" t="s">
        <v>448</v>
      </c>
      <c r="I397" s="371" t="s">
        <v>1419</v>
      </c>
    </row>
    <row r="398" spans="1:9" customFormat="1">
      <c r="A398" s="371" t="s">
        <v>811</v>
      </c>
      <c r="B398" s="371" t="s">
        <v>2014</v>
      </c>
      <c r="C398" s="371" t="s">
        <v>514</v>
      </c>
      <c r="D398" s="371" t="s">
        <v>449</v>
      </c>
      <c r="I398" s="371" t="s">
        <v>1420</v>
      </c>
    </row>
    <row r="399" spans="1:9" customFormat="1">
      <c r="A399" s="371" t="s">
        <v>812</v>
      </c>
      <c r="B399" s="371" t="s">
        <v>2015</v>
      </c>
      <c r="C399" s="371" t="s">
        <v>514</v>
      </c>
      <c r="D399" s="371" t="s">
        <v>449</v>
      </c>
      <c r="I399" s="371" t="s">
        <v>1421</v>
      </c>
    </row>
    <row r="400" spans="1:9" customFormat="1">
      <c r="A400" s="371" t="s">
        <v>1233</v>
      </c>
      <c r="B400" s="371" t="s">
        <v>2016</v>
      </c>
      <c r="C400" s="371" t="s">
        <v>514</v>
      </c>
      <c r="D400" s="371" t="s">
        <v>515</v>
      </c>
      <c r="I400" s="371" t="s">
        <v>2811</v>
      </c>
    </row>
    <row r="401" spans="1:9" customFormat="1">
      <c r="A401" s="371" t="s">
        <v>95</v>
      </c>
      <c r="B401" s="371" t="s">
        <v>2017</v>
      </c>
      <c r="C401" s="371" t="s">
        <v>514</v>
      </c>
      <c r="D401" s="371" t="s">
        <v>515</v>
      </c>
      <c r="I401" s="371" t="s">
        <v>2812</v>
      </c>
    </row>
    <row r="402" spans="1:9" customFormat="1">
      <c r="A402" s="371" t="s">
        <v>56</v>
      </c>
      <c r="B402" s="371" t="s">
        <v>2018</v>
      </c>
      <c r="C402" s="371" t="s">
        <v>514</v>
      </c>
      <c r="D402" s="371" t="s">
        <v>515</v>
      </c>
      <c r="I402" s="371" t="s">
        <v>2813</v>
      </c>
    </row>
    <row r="403" spans="1:9" customFormat="1">
      <c r="A403" s="371" t="s">
        <v>57</v>
      </c>
      <c r="B403" s="371" t="s">
        <v>2019</v>
      </c>
      <c r="C403" s="371" t="s">
        <v>514</v>
      </c>
      <c r="D403" s="371" t="s">
        <v>515</v>
      </c>
      <c r="I403" s="371" t="s">
        <v>2814</v>
      </c>
    </row>
    <row r="404" spans="1:9" customFormat="1">
      <c r="A404" s="371" t="s">
        <v>58</v>
      </c>
      <c r="B404" s="371" t="s">
        <v>2020</v>
      </c>
      <c r="C404" s="371" t="s">
        <v>514</v>
      </c>
      <c r="D404" s="371" t="s">
        <v>515</v>
      </c>
      <c r="I404" s="371" t="s">
        <v>2815</v>
      </c>
    </row>
    <row r="405" spans="1:9" customFormat="1">
      <c r="A405" s="371" t="s">
        <v>727</v>
      </c>
      <c r="B405" s="371" t="s">
        <v>2021</v>
      </c>
      <c r="C405" s="371" t="s">
        <v>514</v>
      </c>
      <c r="D405" s="371" t="s">
        <v>448</v>
      </c>
      <c r="I405" s="371" t="s">
        <v>2816</v>
      </c>
    </row>
    <row r="406" spans="1:9" customFormat="1">
      <c r="A406" s="371" t="s">
        <v>59</v>
      </c>
      <c r="B406" s="371" t="s">
        <v>2022</v>
      </c>
      <c r="C406" s="371" t="s">
        <v>514</v>
      </c>
      <c r="D406" s="371" t="s">
        <v>448</v>
      </c>
      <c r="I406" s="371" t="s">
        <v>2817</v>
      </c>
    </row>
    <row r="407" spans="1:9" customFormat="1">
      <c r="A407" s="371" t="s">
        <v>60</v>
      </c>
      <c r="B407" s="371" t="s">
        <v>2023</v>
      </c>
      <c r="C407" s="371" t="s">
        <v>514</v>
      </c>
      <c r="D407" s="371" t="s">
        <v>448</v>
      </c>
      <c r="I407" s="371" t="s">
        <v>2818</v>
      </c>
    </row>
    <row r="408" spans="1:9" customFormat="1">
      <c r="A408" s="371" t="s">
        <v>980</v>
      </c>
      <c r="B408" s="371" t="s">
        <v>2024</v>
      </c>
      <c r="C408" s="371" t="s">
        <v>514</v>
      </c>
      <c r="D408" s="371" t="s">
        <v>448</v>
      </c>
      <c r="I408" s="371" t="s">
        <v>2819</v>
      </c>
    </row>
    <row r="409" spans="1:9" customFormat="1">
      <c r="A409" s="371" t="s">
        <v>981</v>
      </c>
      <c r="B409" s="371" t="s">
        <v>2025</v>
      </c>
      <c r="C409" s="371" t="s">
        <v>514</v>
      </c>
      <c r="D409" s="371" t="s">
        <v>448</v>
      </c>
      <c r="I409" s="371" t="s">
        <v>2820</v>
      </c>
    </row>
    <row r="410" spans="1:9" customFormat="1">
      <c r="A410" s="371" t="s">
        <v>555</v>
      </c>
      <c r="B410" s="371" t="s">
        <v>555</v>
      </c>
      <c r="C410" s="371" t="s">
        <v>514</v>
      </c>
      <c r="D410" s="371" t="s">
        <v>448</v>
      </c>
      <c r="I410" s="371" t="s">
        <v>2821</v>
      </c>
    </row>
    <row r="411" spans="1:9" customFormat="1">
      <c r="A411" s="371" t="s">
        <v>877</v>
      </c>
      <c r="B411" s="371" t="s">
        <v>2026</v>
      </c>
      <c r="C411" s="371" t="s">
        <v>511</v>
      </c>
      <c r="D411" s="371" t="s">
        <v>449</v>
      </c>
      <c r="I411" s="371" t="s">
        <v>2822</v>
      </c>
    </row>
    <row r="412" spans="1:9" customFormat="1">
      <c r="A412" s="371" t="s">
        <v>878</v>
      </c>
      <c r="B412" s="371" t="s">
        <v>2027</v>
      </c>
      <c r="C412" s="371" t="s">
        <v>511</v>
      </c>
      <c r="D412" s="371" t="s">
        <v>449</v>
      </c>
      <c r="I412" s="371" t="s">
        <v>2823</v>
      </c>
    </row>
    <row r="413" spans="1:9" customFormat="1">
      <c r="A413" s="371" t="s">
        <v>728</v>
      </c>
      <c r="B413" s="371" t="s">
        <v>2028</v>
      </c>
      <c r="C413" s="371" t="s">
        <v>511</v>
      </c>
      <c r="D413" s="371" t="s">
        <v>2664</v>
      </c>
      <c r="I413" s="371" t="s">
        <v>2824</v>
      </c>
    </row>
    <row r="414" spans="1:9" customFormat="1">
      <c r="A414" s="371" t="s">
        <v>61</v>
      </c>
      <c r="B414" s="371" t="s">
        <v>2029</v>
      </c>
      <c r="C414" s="371" t="s">
        <v>511</v>
      </c>
      <c r="D414" s="371" t="s">
        <v>449</v>
      </c>
      <c r="I414" s="371" t="s">
        <v>1638</v>
      </c>
    </row>
    <row r="415" spans="1:9" customFormat="1">
      <c r="A415" s="371" t="s">
        <v>982</v>
      </c>
      <c r="B415" s="371" t="s">
        <v>2030</v>
      </c>
      <c r="C415" s="371" t="s">
        <v>511</v>
      </c>
      <c r="D415" s="371" t="s">
        <v>2664</v>
      </c>
      <c r="I415" s="371" t="s">
        <v>1271</v>
      </c>
    </row>
    <row r="416" spans="1:9" customFormat="1">
      <c r="A416" s="371" t="s">
        <v>79</v>
      </c>
      <c r="B416" s="371" t="s">
        <v>2031</v>
      </c>
      <c r="C416" s="371" t="s">
        <v>511</v>
      </c>
      <c r="D416" s="371" t="s">
        <v>449</v>
      </c>
      <c r="I416" s="371" t="s">
        <v>1124</v>
      </c>
    </row>
    <row r="417" spans="1:9" customFormat="1">
      <c r="A417" s="371" t="s">
        <v>610</v>
      </c>
      <c r="B417" s="371" t="s">
        <v>2032</v>
      </c>
      <c r="C417" s="371" t="s">
        <v>511</v>
      </c>
      <c r="D417" s="371" t="s">
        <v>2667</v>
      </c>
      <c r="I417" s="371" t="s">
        <v>1272</v>
      </c>
    </row>
    <row r="418" spans="1:9" customFormat="1">
      <c r="A418" s="371" t="s">
        <v>983</v>
      </c>
      <c r="B418" s="371" t="s">
        <v>2033</v>
      </c>
      <c r="C418" s="371" t="s">
        <v>511</v>
      </c>
      <c r="D418" s="371" t="s">
        <v>452</v>
      </c>
      <c r="I418" s="371" t="s">
        <v>1273</v>
      </c>
    </row>
    <row r="419" spans="1:9" customFormat="1">
      <c r="A419" s="371" t="s">
        <v>813</v>
      </c>
      <c r="B419" s="371" t="s">
        <v>2034</v>
      </c>
      <c r="C419" s="371" t="s">
        <v>511</v>
      </c>
      <c r="D419" s="371" t="s">
        <v>2663</v>
      </c>
      <c r="I419" s="371" t="s">
        <v>1422</v>
      </c>
    </row>
    <row r="420" spans="1:9" customFormat="1">
      <c r="A420" s="371" t="s">
        <v>445</v>
      </c>
      <c r="B420" s="371" t="s">
        <v>2035</v>
      </c>
      <c r="C420" s="371" t="s">
        <v>511</v>
      </c>
      <c r="D420" s="371" t="s">
        <v>2663</v>
      </c>
      <c r="I420" s="371" t="s">
        <v>1423</v>
      </c>
    </row>
    <row r="421" spans="1:9" customFormat="1">
      <c r="A421" s="371" t="s">
        <v>324</v>
      </c>
      <c r="B421" s="371" t="s">
        <v>2036</v>
      </c>
      <c r="C421" s="371" t="s">
        <v>511</v>
      </c>
      <c r="D421" s="371" t="s">
        <v>2668</v>
      </c>
      <c r="I421" s="371" t="s">
        <v>1424</v>
      </c>
    </row>
    <row r="422" spans="1:9" customFormat="1">
      <c r="A422" s="371" t="s">
        <v>325</v>
      </c>
      <c r="B422" s="371" t="s">
        <v>2037</v>
      </c>
      <c r="C422" s="371" t="s">
        <v>511</v>
      </c>
      <c r="D422" s="371" t="s">
        <v>2668</v>
      </c>
      <c r="I422" s="371" t="s">
        <v>1425</v>
      </c>
    </row>
    <row r="423" spans="1:9" customFormat="1">
      <c r="A423" s="371" t="s">
        <v>326</v>
      </c>
      <c r="B423" s="371" t="s">
        <v>2038</v>
      </c>
      <c r="C423" s="371" t="s">
        <v>511</v>
      </c>
      <c r="D423" s="371" t="s">
        <v>2668</v>
      </c>
      <c r="I423" s="371" t="s">
        <v>1426</v>
      </c>
    </row>
    <row r="424" spans="1:9" customFormat="1">
      <c r="A424" s="371" t="s">
        <v>388</v>
      </c>
      <c r="B424" s="371" t="s">
        <v>2039</v>
      </c>
      <c r="C424" s="371" t="s">
        <v>511</v>
      </c>
      <c r="D424" s="371" t="s">
        <v>2663</v>
      </c>
      <c r="I424" s="371" t="s">
        <v>1427</v>
      </c>
    </row>
    <row r="425" spans="1:9" customFormat="1">
      <c r="A425" s="371" t="s">
        <v>389</v>
      </c>
      <c r="B425" s="371" t="s">
        <v>2040</v>
      </c>
      <c r="C425" s="371" t="s">
        <v>511</v>
      </c>
      <c r="D425" s="371" t="s">
        <v>2664</v>
      </c>
      <c r="I425" s="371" t="s">
        <v>1428</v>
      </c>
    </row>
    <row r="426" spans="1:9" customFormat="1">
      <c r="A426" s="371" t="s">
        <v>1629</v>
      </c>
      <c r="B426" s="371" t="s">
        <v>2041</v>
      </c>
      <c r="C426" s="371" t="s">
        <v>514</v>
      </c>
      <c r="D426" s="371" t="s">
        <v>515</v>
      </c>
      <c r="I426" s="371" t="s">
        <v>1429</v>
      </c>
    </row>
    <row r="427" spans="1:9" customFormat="1">
      <c r="A427" s="371" t="s">
        <v>390</v>
      </c>
      <c r="B427" s="371" t="s">
        <v>2042</v>
      </c>
      <c r="C427" s="371" t="s">
        <v>511</v>
      </c>
      <c r="D427" s="371" t="s">
        <v>449</v>
      </c>
      <c r="I427" s="371" t="s">
        <v>1430</v>
      </c>
    </row>
    <row r="428" spans="1:9" customFormat="1">
      <c r="A428" s="371" t="s">
        <v>391</v>
      </c>
      <c r="B428" s="371" t="s">
        <v>2043</v>
      </c>
      <c r="C428" s="371" t="s">
        <v>511</v>
      </c>
      <c r="D428" s="371" t="s">
        <v>449</v>
      </c>
      <c r="I428" s="371" t="s">
        <v>2825</v>
      </c>
    </row>
    <row r="429" spans="1:9" customFormat="1">
      <c r="A429" s="371" t="s">
        <v>1234</v>
      </c>
      <c r="B429" s="371" t="s">
        <v>2044</v>
      </c>
      <c r="C429" s="371" t="s">
        <v>511</v>
      </c>
      <c r="D429" s="371" t="s">
        <v>449</v>
      </c>
      <c r="I429" s="371" t="s">
        <v>2826</v>
      </c>
    </row>
    <row r="430" spans="1:9" customFormat="1">
      <c r="A430" s="371" t="s">
        <v>645</v>
      </c>
      <c r="B430" s="371" t="s">
        <v>2045</v>
      </c>
      <c r="C430" s="371" t="s">
        <v>511</v>
      </c>
      <c r="D430" s="371" t="s">
        <v>449</v>
      </c>
      <c r="I430" s="371" t="s">
        <v>2827</v>
      </c>
    </row>
    <row r="431" spans="1:9" customFormat="1">
      <c r="A431" s="371" t="s">
        <v>646</v>
      </c>
      <c r="B431" s="371" t="s">
        <v>2046</v>
      </c>
      <c r="C431" s="371" t="s">
        <v>511</v>
      </c>
      <c r="D431" s="371" t="s">
        <v>449</v>
      </c>
      <c r="I431" s="371" t="s">
        <v>2828</v>
      </c>
    </row>
    <row r="432" spans="1:9" customFormat="1">
      <c r="A432" s="371" t="s">
        <v>392</v>
      </c>
      <c r="B432" s="371" t="s">
        <v>2047</v>
      </c>
      <c r="C432" s="371" t="s">
        <v>511</v>
      </c>
      <c r="D432" s="371" t="s">
        <v>2664</v>
      </c>
      <c r="I432" s="371" t="s">
        <v>2829</v>
      </c>
    </row>
    <row r="433" spans="1:9" customFormat="1">
      <c r="A433" s="371" t="s">
        <v>393</v>
      </c>
      <c r="B433" s="371" t="s">
        <v>2048</v>
      </c>
      <c r="C433" s="371" t="s">
        <v>511</v>
      </c>
      <c r="D433" s="371" t="s">
        <v>2663</v>
      </c>
      <c r="I433" s="371" t="s">
        <v>2830</v>
      </c>
    </row>
    <row r="434" spans="1:9" customFormat="1">
      <c r="A434" s="371" t="s">
        <v>394</v>
      </c>
      <c r="B434" s="371" t="s">
        <v>2049</v>
      </c>
      <c r="C434" s="371" t="s">
        <v>511</v>
      </c>
      <c r="D434" s="371" t="s">
        <v>2663</v>
      </c>
      <c r="I434" s="371" t="s">
        <v>2831</v>
      </c>
    </row>
    <row r="435" spans="1:9" customFormat="1">
      <c r="A435" s="371" t="s">
        <v>395</v>
      </c>
      <c r="B435" s="371" t="s">
        <v>2050</v>
      </c>
      <c r="C435" s="371" t="s">
        <v>511</v>
      </c>
      <c r="D435" s="371" t="s">
        <v>2663</v>
      </c>
      <c r="I435" s="371" t="s">
        <v>2832</v>
      </c>
    </row>
    <row r="436" spans="1:9" customFormat="1">
      <c r="A436" s="371" t="s">
        <v>1088</v>
      </c>
      <c r="B436" s="371" t="s">
        <v>2051</v>
      </c>
      <c r="C436" s="371" t="s">
        <v>511</v>
      </c>
      <c r="D436" s="371" t="s">
        <v>2663</v>
      </c>
      <c r="I436" s="371" t="s">
        <v>2833</v>
      </c>
    </row>
    <row r="437" spans="1:9" customFormat="1">
      <c r="A437" s="371" t="s">
        <v>1089</v>
      </c>
      <c r="B437" s="371" t="s">
        <v>2052</v>
      </c>
      <c r="C437" s="371" t="s">
        <v>511</v>
      </c>
      <c r="D437" s="371" t="s">
        <v>2663</v>
      </c>
      <c r="I437" s="371" t="s">
        <v>2834</v>
      </c>
    </row>
    <row r="438" spans="1:9" customFormat="1">
      <c r="A438" s="371" t="s">
        <v>396</v>
      </c>
      <c r="B438" s="371" t="s">
        <v>2053</v>
      </c>
      <c r="C438" s="371" t="s">
        <v>511</v>
      </c>
      <c r="D438" s="371" t="s">
        <v>2663</v>
      </c>
      <c r="I438" s="371" t="s">
        <v>1125</v>
      </c>
    </row>
    <row r="439" spans="1:9" customFormat="1">
      <c r="A439" s="371" t="s">
        <v>397</v>
      </c>
      <c r="B439" s="371" t="s">
        <v>2054</v>
      </c>
      <c r="C439" s="371" t="s">
        <v>511</v>
      </c>
      <c r="D439" s="371" t="s">
        <v>2663</v>
      </c>
      <c r="I439" s="371" t="s">
        <v>1126</v>
      </c>
    </row>
    <row r="440" spans="1:9" customFormat="1">
      <c r="A440" s="371" t="s">
        <v>1090</v>
      </c>
      <c r="B440" s="371" t="s">
        <v>2055</v>
      </c>
      <c r="C440" s="371" t="s">
        <v>511</v>
      </c>
      <c r="D440" s="371" t="s">
        <v>2663</v>
      </c>
      <c r="I440" s="371" t="s">
        <v>1274</v>
      </c>
    </row>
    <row r="441" spans="1:9" customFormat="1">
      <c r="A441" s="371" t="s">
        <v>398</v>
      </c>
      <c r="B441" s="371" t="s">
        <v>2056</v>
      </c>
      <c r="C441" s="371" t="s">
        <v>514</v>
      </c>
      <c r="D441" s="371" t="s">
        <v>449</v>
      </c>
      <c r="I441" s="371" t="s">
        <v>1275</v>
      </c>
    </row>
    <row r="442" spans="1:9" customFormat="1">
      <c r="A442" s="371" t="s">
        <v>611</v>
      </c>
      <c r="B442" s="371" t="s">
        <v>2057</v>
      </c>
      <c r="C442" s="371" t="s">
        <v>511</v>
      </c>
      <c r="D442" s="371" t="s">
        <v>2664</v>
      </c>
      <c r="I442" s="371" t="s">
        <v>1276</v>
      </c>
    </row>
    <row r="443" spans="1:9" customFormat="1">
      <c r="A443" s="371" t="s">
        <v>399</v>
      </c>
      <c r="B443" s="371" t="s">
        <v>399</v>
      </c>
      <c r="C443" s="371" t="s">
        <v>511</v>
      </c>
      <c r="D443" s="371" t="s">
        <v>2664</v>
      </c>
      <c r="I443" s="371" t="s">
        <v>1277</v>
      </c>
    </row>
    <row r="444" spans="1:9" customFormat="1">
      <c r="A444" s="371" t="s">
        <v>612</v>
      </c>
      <c r="B444" s="371" t="s">
        <v>2058</v>
      </c>
      <c r="C444" s="371" t="s">
        <v>511</v>
      </c>
      <c r="D444" s="371" t="s">
        <v>2668</v>
      </c>
      <c r="I444" s="371" t="s">
        <v>1278</v>
      </c>
    </row>
    <row r="445" spans="1:9" customFormat="1">
      <c r="A445" s="371" t="s">
        <v>984</v>
      </c>
      <c r="B445" s="371" t="s">
        <v>2059</v>
      </c>
      <c r="C445" s="371" t="s">
        <v>514</v>
      </c>
      <c r="D445" s="371" t="s">
        <v>515</v>
      </c>
      <c r="I445" s="371" t="s">
        <v>1431</v>
      </c>
    </row>
    <row r="446" spans="1:9" customFormat="1">
      <c r="A446" s="371" t="s">
        <v>345</v>
      </c>
      <c r="B446" s="371" t="s">
        <v>2060</v>
      </c>
      <c r="C446" s="371" t="s">
        <v>514</v>
      </c>
      <c r="D446" s="371" t="s">
        <v>515</v>
      </c>
      <c r="I446" s="371" t="s">
        <v>1432</v>
      </c>
    </row>
    <row r="447" spans="1:9" customFormat="1">
      <c r="A447" s="371" t="s">
        <v>346</v>
      </c>
      <c r="B447" s="371" t="s">
        <v>2061</v>
      </c>
      <c r="C447" s="371" t="s">
        <v>514</v>
      </c>
      <c r="D447" s="371" t="s">
        <v>515</v>
      </c>
      <c r="I447" s="371" t="s">
        <v>1433</v>
      </c>
    </row>
    <row r="448" spans="1:9" customFormat="1">
      <c r="A448" s="371" t="s">
        <v>347</v>
      </c>
      <c r="B448" s="371" t="s">
        <v>2062</v>
      </c>
      <c r="C448" s="371" t="s">
        <v>514</v>
      </c>
      <c r="D448" s="371" t="s">
        <v>515</v>
      </c>
      <c r="I448" s="371" t="s">
        <v>1434</v>
      </c>
    </row>
    <row r="449" spans="1:9" customFormat="1">
      <c r="A449" s="371" t="s">
        <v>348</v>
      </c>
      <c r="B449" s="371" t="s">
        <v>2063</v>
      </c>
      <c r="C449" s="371" t="s">
        <v>514</v>
      </c>
      <c r="D449" s="371" t="s">
        <v>515</v>
      </c>
      <c r="I449" s="371" t="s">
        <v>1435</v>
      </c>
    </row>
    <row r="450" spans="1:9" customFormat="1">
      <c r="A450" s="371" t="s">
        <v>349</v>
      </c>
      <c r="B450" s="371" t="s">
        <v>2717</v>
      </c>
      <c r="C450" s="371" t="s">
        <v>514</v>
      </c>
      <c r="D450" s="371" t="s">
        <v>515</v>
      </c>
      <c r="I450" s="371" t="s">
        <v>1436</v>
      </c>
    </row>
    <row r="451" spans="1:9" customFormat="1">
      <c r="A451" s="371" t="s">
        <v>350</v>
      </c>
      <c r="B451" s="371" t="s">
        <v>2064</v>
      </c>
      <c r="C451" s="371" t="s">
        <v>511</v>
      </c>
      <c r="D451" s="371" t="s">
        <v>449</v>
      </c>
      <c r="I451" s="371" t="s">
        <v>1437</v>
      </c>
    </row>
    <row r="452" spans="1:9" customFormat="1">
      <c r="A452" s="371" t="s">
        <v>3218</v>
      </c>
      <c r="B452" s="371" t="s">
        <v>3249</v>
      </c>
      <c r="C452" s="371" t="s">
        <v>511</v>
      </c>
      <c r="D452" s="371" t="s">
        <v>2667</v>
      </c>
      <c r="I452" s="371" t="s">
        <v>1438</v>
      </c>
    </row>
    <row r="453" spans="1:9" customFormat="1">
      <c r="A453" s="371" t="s">
        <v>351</v>
      </c>
      <c r="B453" s="371" t="s">
        <v>2065</v>
      </c>
      <c r="C453" s="371" t="s">
        <v>514</v>
      </c>
      <c r="D453" s="371" t="s">
        <v>515</v>
      </c>
      <c r="I453" s="371" t="s">
        <v>1439</v>
      </c>
    </row>
    <row r="454" spans="1:9" customFormat="1">
      <c r="A454" s="371" t="s">
        <v>985</v>
      </c>
      <c r="B454" s="371" t="s">
        <v>2066</v>
      </c>
      <c r="C454" s="371" t="s">
        <v>514</v>
      </c>
      <c r="D454" s="371" t="s">
        <v>449</v>
      </c>
      <c r="I454" s="371" t="s">
        <v>1440</v>
      </c>
    </row>
    <row r="455" spans="1:9" customFormat="1">
      <c r="A455" s="371" t="s">
        <v>879</v>
      </c>
      <c r="B455" s="371" t="s">
        <v>2067</v>
      </c>
      <c r="C455" s="371" t="s">
        <v>511</v>
      </c>
      <c r="D455" s="371" t="s">
        <v>449</v>
      </c>
      <c r="I455" s="371" t="s">
        <v>1441</v>
      </c>
    </row>
    <row r="456" spans="1:9" customFormat="1">
      <c r="A456" s="371" t="s">
        <v>880</v>
      </c>
      <c r="B456" s="371" t="s">
        <v>2068</v>
      </c>
      <c r="C456" s="371" t="s">
        <v>511</v>
      </c>
      <c r="D456" s="371" t="s">
        <v>449</v>
      </c>
      <c r="I456" s="371" t="s">
        <v>1442</v>
      </c>
    </row>
    <row r="457" spans="1:9" customFormat="1">
      <c r="A457" s="371" t="s">
        <v>647</v>
      </c>
      <c r="B457" s="371" t="s">
        <v>2069</v>
      </c>
      <c r="C457" s="371" t="s">
        <v>511</v>
      </c>
      <c r="D457" s="371" t="s">
        <v>2667</v>
      </c>
      <c r="I457" s="371" t="s">
        <v>1443</v>
      </c>
    </row>
    <row r="458" spans="1:9" customFormat="1">
      <c r="A458" s="371" t="s">
        <v>881</v>
      </c>
      <c r="B458" s="371" t="s">
        <v>2070</v>
      </c>
      <c r="C458" s="371" t="s">
        <v>511</v>
      </c>
      <c r="D458" s="371" t="s">
        <v>2667</v>
      </c>
      <c r="I458" s="371" t="s">
        <v>1444</v>
      </c>
    </row>
    <row r="459" spans="1:9" customFormat="1">
      <c r="A459" s="371" t="s">
        <v>52</v>
      </c>
      <c r="B459" s="371" t="s">
        <v>2071</v>
      </c>
      <c r="C459" s="371" t="s">
        <v>511</v>
      </c>
      <c r="D459" s="371" t="s">
        <v>2667</v>
      </c>
      <c r="I459" s="371" t="s">
        <v>2835</v>
      </c>
    </row>
    <row r="460" spans="1:9" customFormat="1">
      <c r="A460" s="371" t="s">
        <v>733</v>
      </c>
      <c r="B460" s="371" t="s">
        <v>2072</v>
      </c>
      <c r="C460" s="371" t="s">
        <v>511</v>
      </c>
      <c r="D460" s="371" t="s">
        <v>2663</v>
      </c>
      <c r="I460" s="371" t="s">
        <v>2836</v>
      </c>
    </row>
    <row r="461" spans="1:9" customFormat="1">
      <c r="A461" s="371" t="s">
        <v>53</v>
      </c>
      <c r="B461" s="371" t="s">
        <v>2073</v>
      </c>
      <c r="C461" s="371" t="s">
        <v>511</v>
      </c>
      <c r="D461" s="371" t="s">
        <v>449</v>
      </c>
      <c r="I461" s="371" t="s">
        <v>2837</v>
      </c>
    </row>
    <row r="462" spans="1:9" customFormat="1">
      <c r="A462" s="371" t="s">
        <v>54</v>
      </c>
      <c r="B462" s="371" t="s">
        <v>2074</v>
      </c>
      <c r="C462" s="371" t="s">
        <v>511</v>
      </c>
      <c r="D462" s="371" t="s">
        <v>2668</v>
      </c>
      <c r="I462" s="371" t="s">
        <v>2838</v>
      </c>
    </row>
    <row r="463" spans="1:9" customFormat="1">
      <c r="A463" s="371" t="s">
        <v>319</v>
      </c>
      <c r="B463" s="371" t="s">
        <v>2075</v>
      </c>
      <c r="C463" s="371" t="s">
        <v>514</v>
      </c>
      <c r="D463" s="371" t="s">
        <v>515</v>
      </c>
      <c r="I463" s="371" t="s">
        <v>2839</v>
      </c>
    </row>
    <row r="464" spans="1:9" customFormat="1">
      <c r="A464" s="371" t="s">
        <v>320</v>
      </c>
      <c r="B464" s="371" t="s">
        <v>2076</v>
      </c>
      <c r="C464" s="371" t="s">
        <v>514</v>
      </c>
      <c r="D464" s="371" t="s">
        <v>515</v>
      </c>
      <c r="I464" s="371" t="s">
        <v>2840</v>
      </c>
    </row>
    <row r="465" spans="1:9" customFormat="1">
      <c r="A465" s="371" t="s">
        <v>321</v>
      </c>
      <c r="B465" s="371" t="s">
        <v>2077</v>
      </c>
      <c r="C465" s="371" t="s">
        <v>514</v>
      </c>
      <c r="D465" s="371" t="s">
        <v>515</v>
      </c>
      <c r="I465" s="371" t="s">
        <v>2841</v>
      </c>
    </row>
    <row r="466" spans="1:9" customFormat="1">
      <c r="A466" s="371" t="s">
        <v>882</v>
      </c>
      <c r="B466" s="371" t="s">
        <v>2078</v>
      </c>
      <c r="C466" s="371" t="s">
        <v>511</v>
      </c>
      <c r="D466" s="371" t="s">
        <v>2668</v>
      </c>
      <c r="I466" s="371" t="s">
        <v>2842</v>
      </c>
    </row>
    <row r="467" spans="1:9" customFormat="1">
      <c r="A467" s="371" t="s">
        <v>175</v>
      </c>
      <c r="B467" s="371" t="s">
        <v>2079</v>
      </c>
      <c r="C467" s="371" t="s">
        <v>514</v>
      </c>
      <c r="D467" s="371" t="s">
        <v>515</v>
      </c>
      <c r="I467" s="371" t="s">
        <v>2843</v>
      </c>
    </row>
    <row r="468" spans="1:9" customFormat="1">
      <c r="A468" s="371" t="s">
        <v>322</v>
      </c>
      <c r="B468" s="371" t="s">
        <v>2080</v>
      </c>
      <c r="C468" s="371" t="s">
        <v>511</v>
      </c>
      <c r="D468" s="371" t="s">
        <v>449</v>
      </c>
      <c r="I468" s="371" t="s">
        <v>2844</v>
      </c>
    </row>
    <row r="469" spans="1:9" customFormat="1">
      <c r="A469" s="371" t="s">
        <v>814</v>
      </c>
      <c r="B469" s="371" t="s">
        <v>2081</v>
      </c>
      <c r="C469" s="371" t="s">
        <v>511</v>
      </c>
      <c r="D469" s="371" t="s">
        <v>449</v>
      </c>
      <c r="I469" s="371" t="s">
        <v>2845</v>
      </c>
    </row>
    <row r="470" spans="1:9" customFormat="1">
      <c r="A470" s="371" t="s">
        <v>3124</v>
      </c>
      <c r="B470" s="371" t="s">
        <v>3125</v>
      </c>
      <c r="C470" s="371" t="s">
        <v>511</v>
      </c>
      <c r="D470" s="371" t="s">
        <v>2663</v>
      </c>
      <c r="I470" s="371" t="s">
        <v>2846</v>
      </c>
    </row>
    <row r="471" spans="1:9" customFormat="1">
      <c r="A471" s="371" t="s">
        <v>986</v>
      </c>
      <c r="B471" s="371" t="s">
        <v>2082</v>
      </c>
      <c r="C471" s="371" t="s">
        <v>514</v>
      </c>
      <c r="D471" s="371" t="s">
        <v>449</v>
      </c>
      <c r="I471" s="371" t="s">
        <v>2847</v>
      </c>
    </row>
    <row r="472" spans="1:9" customFormat="1">
      <c r="A472" s="371" t="s">
        <v>987</v>
      </c>
      <c r="B472" s="371" t="s">
        <v>2083</v>
      </c>
      <c r="C472" s="371" t="s">
        <v>514</v>
      </c>
      <c r="D472" s="371" t="s">
        <v>449</v>
      </c>
      <c r="I472" s="371" t="s">
        <v>2848</v>
      </c>
    </row>
    <row r="473" spans="1:9" customFormat="1">
      <c r="A473" s="371" t="s">
        <v>988</v>
      </c>
      <c r="B473" s="371" t="s">
        <v>2084</v>
      </c>
      <c r="C473" s="371" t="s">
        <v>514</v>
      </c>
      <c r="D473" s="371" t="s">
        <v>449</v>
      </c>
      <c r="I473" s="371" t="s">
        <v>2849</v>
      </c>
    </row>
    <row r="474" spans="1:9" customFormat="1">
      <c r="A474" s="371" t="s">
        <v>815</v>
      </c>
      <c r="B474" s="371" t="s">
        <v>2085</v>
      </c>
      <c r="C474" s="371" t="s">
        <v>514</v>
      </c>
      <c r="D474" s="371" t="s">
        <v>656</v>
      </c>
      <c r="I474" s="371" t="s">
        <v>2850</v>
      </c>
    </row>
    <row r="475" spans="1:9" customFormat="1">
      <c r="A475" s="371" t="s">
        <v>1091</v>
      </c>
      <c r="B475" s="371" t="s">
        <v>2086</v>
      </c>
      <c r="C475" s="371" t="s">
        <v>514</v>
      </c>
      <c r="D475" s="371" t="s">
        <v>656</v>
      </c>
      <c r="I475" s="371" t="s">
        <v>2851</v>
      </c>
    </row>
    <row r="476" spans="1:9" customFormat="1">
      <c r="A476" s="371" t="s">
        <v>1235</v>
      </c>
      <c r="B476" s="371" t="s">
        <v>2087</v>
      </c>
      <c r="C476" s="371" t="s">
        <v>514</v>
      </c>
      <c r="D476" s="371" t="s">
        <v>656</v>
      </c>
      <c r="I476" s="371" t="s">
        <v>2852</v>
      </c>
    </row>
    <row r="477" spans="1:9" customFormat="1">
      <c r="A477" s="371" t="s">
        <v>692</v>
      </c>
      <c r="B477" s="371" t="s">
        <v>2088</v>
      </c>
      <c r="C477" s="371" t="s">
        <v>514</v>
      </c>
      <c r="D477" s="371" t="s">
        <v>449</v>
      </c>
      <c r="I477" s="371" t="s">
        <v>2853</v>
      </c>
    </row>
    <row r="478" spans="1:9" customFormat="1">
      <c r="A478" s="371" t="s">
        <v>883</v>
      </c>
      <c r="B478" s="371" t="s">
        <v>2089</v>
      </c>
      <c r="C478" s="371" t="s">
        <v>514</v>
      </c>
      <c r="D478" s="371" t="s">
        <v>449</v>
      </c>
      <c r="I478" s="371" t="s">
        <v>2854</v>
      </c>
    </row>
    <row r="479" spans="1:9" customFormat="1">
      <c r="A479" s="371" t="s">
        <v>884</v>
      </c>
      <c r="B479" s="371" t="s">
        <v>2090</v>
      </c>
      <c r="C479" s="371" t="s">
        <v>511</v>
      </c>
      <c r="D479" s="371" t="s">
        <v>2663</v>
      </c>
      <c r="I479" s="371" t="s">
        <v>2855</v>
      </c>
    </row>
    <row r="480" spans="1:9" customFormat="1">
      <c r="A480" s="371" t="s">
        <v>816</v>
      </c>
      <c r="B480" s="371" t="s">
        <v>2091</v>
      </c>
      <c r="C480" s="371" t="s">
        <v>511</v>
      </c>
      <c r="D480" s="371" t="s">
        <v>2663</v>
      </c>
      <c r="I480" s="371" t="s">
        <v>1445</v>
      </c>
    </row>
    <row r="481" spans="1:9" customFormat="1">
      <c r="A481" s="371" t="s">
        <v>989</v>
      </c>
      <c r="B481" s="371" t="s">
        <v>2092</v>
      </c>
      <c r="C481" s="371" t="s">
        <v>511</v>
      </c>
      <c r="D481" s="371" t="s">
        <v>2667</v>
      </c>
      <c r="I481" s="371" t="s">
        <v>1279</v>
      </c>
    </row>
    <row r="482" spans="1:9" customFormat="1">
      <c r="A482" s="371" t="s">
        <v>693</v>
      </c>
      <c r="B482" s="371" t="s">
        <v>2093</v>
      </c>
      <c r="C482" s="371" t="s">
        <v>511</v>
      </c>
      <c r="D482" s="371" t="s">
        <v>452</v>
      </c>
      <c r="I482" s="371" t="s">
        <v>1446</v>
      </c>
    </row>
    <row r="483" spans="1:9" customFormat="1">
      <c r="A483" s="371" t="s">
        <v>430</v>
      </c>
      <c r="B483" s="371" t="s">
        <v>2094</v>
      </c>
      <c r="C483" s="371" t="s">
        <v>511</v>
      </c>
      <c r="D483" s="371" t="s">
        <v>2664</v>
      </c>
      <c r="I483" s="371" t="s">
        <v>1280</v>
      </c>
    </row>
    <row r="484" spans="1:9" customFormat="1">
      <c r="A484" s="371" t="s">
        <v>431</v>
      </c>
      <c r="B484" s="371" t="s">
        <v>2095</v>
      </c>
      <c r="C484" s="371" t="s">
        <v>511</v>
      </c>
      <c r="D484" s="371" t="s">
        <v>2663</v>
      </c>
      <c r="I484" s="371" t="s">
        <v>1281</v>
      </c>
    </row>
    <row r="485" spans="1:9" customFormat="1">
      <c r="A485" s="371" t="s">
        <v>432</v>
      </c>
      <c r="B485" s="371" t="s">
        <v>2096</v>
      </c>
      <c r="C485" s="371" t="s">
        <v>511</v>
      </c>
      <c r="D485" s="371" t="s">
        <v>2663</v>
      </c>
      <c r="I485" s="371" t="s">
        <v>1282</v>
      </c>
    </row>
    <row r="486" spans="1:9" customFormat="1">
      <c r="A486" s="371" t="s">
        <v>433</v>
      </c>
      <c r="B486" s="371" t="s">
        <v>2097</v>
      </c>
      <c r="C486" s="371" t="s">
        <v>511</v>
      </c>
      <c r="D486" s="371" t="s">
        <v>2663</v>
      </c>
      <c r="I486" s="371" t="s">
        <v>1283</v>
      </c>
    </row>
    <row r="487" spans="1:9" customFormat="1">
      <c r="A487" s="371" t="s">
        <v>1092</v>
      </c>
      <c r="B487" s="371" t="s">
        <v>2098</v>
      </c>
      <c r="C487" s="371" t="s">
        <v>511</v>
      </c>
      <c r="D487" s="371" t="s">
        <v>2663</v>
      </c>
      <c r="I487" s="371" t="s">
        <v>1284</v>
      </c>
    </row>
    <row r="488" spans="1:9" customFormat="1">
      <c r="A488" s="371" t="s">
        <v>1093</v>
      </c>
      <c r="B488" s="371" t="s">
        <v>2099</v>
      </c>
      <c r="C488" s="371" t="s">
        <v>511</v>
      </c>
      <c r="D488" s="371" t="s">
        <v>2663</v>
      </c>
      <c r="I488" s="371" t="s">
        <v>1447</v>
      </c>
    </row>
    <row r="489" spans="1:9" customFormat="1">
      <c r="A489" s="371" t="s">
        <v>1094</v>
      </c>
      <c r="B489" s="371" t="s">
        <v>2100</v>
      </c>
      <c r="C489" s="371" t="s">
        <v>511</v>
      </c>
      <c r="D489" s="371" t="s">
        <v>2666</v>
      </c>
      <c r="I489" s="371" t="s">
        <v>1448</v>
      </c>
    </row>
    <row r="490" spans="1:9" customFormat="1">
      <c r="A490" s="371" t="s">
        <v>1189</v>
      </c>
      <c r="B490" s="371" t="s">
        <v>2101</v>
      </c>
      <c r="C490" s="371" t="s">
        <v>511</v>
      </c>
      <c r="D490" s="371" t="s">
        <v>449</v>
      </c>
      <c r="I490" s="371" t="s">
        <v>1449</v>
      </c>
    </row>
    <row r="491" spans="1:9" customFormat="1">
      <c r="A491" s="371" t="s">
        <v>434</v>
      </c>
      <c r="B491" s="371" t="s">
        <v>2102</v>
      </c>
      <c r="C491" s="371" t="s">
        <v>514</v>
      </c>
      <c r="D491" s="371" t="s">
        <v>448</v>
      </c>
      <c r="I491" s="371" t="s">
        <v>1450</v>
      </c>
    </row>
    <row r="492" spans="1:9" customFormat="1">
      <c r="A492" s="371" t="s">
        <v>435</v>
      </c>
      <c r="B492" s="371" t="s">
        <v>2103</v>
      </c>
      <c r="C492" s="371" t="s">
        <v>511</v>
      </c>
      <c r="D492" s="371" t="s">
        <v>449</v>
      </c>
      <c r="I492" s="371" t="s">
        <v>1451</v>
      </c>
    </row>
    <row r="493" spans="1:9" customFormat="1">
      <c r="A493" s="371" t="s">
        <v>436</v>
      </c>
      <c r="B493" s="371" t="s">
        <v>2104</v>
      </c>
      <c r="C493" s="371" t="s">
        <v>511</v>
      </c>
      <c r="D493" s="371" t="s">
        <v>2663</v>
      </c>
      <c r="I493" s="371" t="s">
        <v>1452</v>
      </c>
    </row>
    <row r="494" spans="1:9" customFormat="1">
      <c r="A494" s="371" t="s">
        <v>437</v>
      </c>
      <c r="B494" s="371" t="s">
        <v>2105</v>
      </c>
      <c r="C494" s="371" t="s">
        <v>511</v>
      </c>
      <c r="D494" s="371" t="s">
        <v>2663</v>
      </c>
      <c r="I494" s="371" t="s">
        <v>1453</v>
      </c>
    </row>
    <row r="495" spans="1:9" customFormat="1">
      <c r="A495" s="371" t="s">
        <v>176</v>
      </c>
      <c r="B495" s="371" t="s">
        <v>2106</v>
      </c>
      <c r="C495" s="371" t="s">
        <v>511</v>
      </c>
      <c r="D495" s="371" t="s">
        <v>452</v>
      </c>
      <c r="I495" s="371" t="s">
        <v>1454</v>
      </c>
    </row>
    <row r="496" spans="1:9" customFormat="1">
      <c r="A496" s="371" t="s">
        <v>1095</v>
      </c>
      <c r="B496" s="371" t="s">
        <v>2107</v>
      </c>
      <c r="C496" s="371" t="s">
        <v>514</v>
      </c>
      <c r="D496" s="371" t="s">
        <v>449</v>
      </c>
      <c r="I496" s="371" t="s">
        <v>1455</v>
      </c>
    </row>
    <row r="497" spans="1:9" customFormat="1">
      <c r="A497" s="371" t="s">
        <v>1096</v>
      </c>
      <c r="B497" s="371" t="s">
        <v>2108</v>
      </c>
      <c r="C497" s="371" t="s">
        <v>514</v>
      </c>
      <c r="D497" s="371" t="s">
        <v>449</v>
      </c>
      <c r="I497" s="371" t="s">
        <v>1456</v>
      </c>
    </row>
    <row r="498" spans="1:9" customFormat="1">
      <c r="A498" s="371" t="s">
        <v>817</v>
      </c>
      <c r="B498" s="371" t="s">
        <v>2109</v>
      </c>
      <c r="C498" s="371" t="s">
        <v>511</v>
      </c>
      <c r="D498" s="371" t="s">
        <v>2663</v>
      </c>
      <c r="I498" s="371" t="s">
        <v>1639</v>
      </c>
    </row>
    <row r="499" spans="1:9" customFormat="1">
      <c r="A499" s="371" t="s">
        <v>818</v>
      </c>
      <c r="B499" s="371" t="s">
        <v>2110</v>
      </c>
      <c r="C499" s="371" t="s">
        <v>511</v>
      </c>
      <c r="D499" s="371" t="s">
        <v>2663</v>
      </c>
      <c r="I499" s="371" t="s">
        <v>1640</v>
      </c>
    </row>
    <row r="500" spans="1:9" customFormat="1">
      <c r="A500" s="371" t="s">
        <v>438</v>
      </c>
      <c r="B500" s="371" t="s">
        <v>2111</v>
      </c>
      <c r="C500" s="371" t="s">
        <v>511</v>
      </c>
      <c r="D500" s="371" t="s">
        <v>449</v>
      </c>
      <c r="I500" s="371" t="s">
        <v>2856</v>
      </c>
    </row>
    <row r="501" spans="1:9" customFormat="1">
      <c r="A501" s="371" t="s">
        <v>885</v>
      </c>
      <c r="B501" s="371" t="s">
        <v>2112</v>
      </c>
      <c r="C501" s="371" t="s">
        <v>511</v>
      </c>
      <c r="D501" s="371" t="s">
        <v>2663</v>
      </c>
      <c r="I501" s="371" t="s">
        <v>2857</v>
      </c>
    </row>
    <row r="502" spans="1:9" customFormat="1">
      <c r="A502" s="371" t="s">
        <v>1349</v>
      </c>
      <c r="B502" s="371" t="s">
        <v>2113</v>
      </c>
      <c r="C502" s="371" t="s">
        <v>514</v>
      </c>
      <c r="D502" s="371" t="s">
        <v>449</v>
      </c>
      <c r="I502" s="371" t="s">
        <v>2858</v>
      </c>
    </row>
    <row r="503" spans="1:9" customFormat="1">
      <c r="A503" s="371" t="s">
        <v>1236</v>
      </c>
      <c r="B503" s="371" t="s">
        <v>2114</v>
      </c>
      <c r="C503" s="371" t="s">
        <v>514</v>
      </c>
      <c r="D503" s="371" t="s">
        <v>449</v>
      </c>
      <c r="I503" s="371" t="s">
        <v>2859</v>
      </c>
    </row>
    <row r="504" spans="1:9" customFormat="1">
      <c r="A504" s="371" t="s">
        <v>1237</v>
      </c>
      <c r="B504" s="371" t="s">
        <v>2115</v>
      </c>
      <c r="C504" s="371" t="s">
        <v>514</v>
      </c>
      <c r="D504" s="371" t="s">
        <v>449</v>
      </c>
      <c r="I504" s="371" t="s">
        <v>1285</v>
      </c>
    </row>
    <row r="505" spans="1:9" customFormat="1">
      <c r="A505" s="371" t="s">
        <v>439</v>
      </c>
      <c r="B505" s="371" t="s">
        <v>2116</v>
      </c>
      <c r="C505" s="371" t="s">
        <v>514</v>
      </c>
      <c r="D505" s="371" t="s">
        <v>449</v>
      </c>
      <c r="I505" s="371" t="s">
        <v>1286</v>
      </c>
    </row>
    <row r="506" spans="1:9" customFormat="1">
      <c r="A506" s="371" t="s">
        <v>503</v>
      </c>
      <c r="B506" s="371" t="s">
        <v>2117</v>
      </c>
      <c r="C506" s="371" t="s">
        <v>511</v>
      </c>
      <c r="D506" s="371" t="s">
        <v>449</v>
      </c>
      <c r="I506" s="371" t="s">
        <v>1457</v>
      </c>
    </row>
    <row r="507" spans="1:9" customFormat="1">
      <c r="A507" s="371" t="s">
        <v>3219</v>
      </c>
      <c r="B507" s="371" t="s">
        <v>3250</v>
      </c>
      <c r="C507" s="371" t="s">
        <v>514</v>
      </c>
      <c r="D507" s="371" t="s">
        <v>656</v>
      </c>
      <c r="I507" s="371" t="s">
        <v>1458</v>
      </c>
    </row>
    <row r="508" spans="1:9" customFormat="1">
      <c r="A508" s="371" t="s">
        <v>556</v>
      </c>
      <c r="B508" s="371" t="s">
        <v>2118</v>
      </c>
      <c r="C508" s="371" t="s">
        <v>514</v>
      </c>
      <c r="D508" s="371" t="s">
        <v>515</v>
      </c>
      <c r="I508" s="371" t="s">
        <v>1459</v>
      </c>
    </row>
    <row r="509" spans="1:9" customFormat="1">
      <c r="A509" s="371" t="s">
        <v>504</v>
      </c>
      <c r="B509" s="371" t="s">
        <v>2119</v>
      </c>
      <c r="C509" s="371" t="s">
        <v>514</v>
      </c>
      <c r="D509" s="371" t="s">
        <v>515</v>
      </c>
      <c r="I509" s="371" t="s">
        <v>1460</v>
      </c>
    </row>
    <row r="510" spans="1:9" customFormat="1">
      <c r="A510" s="371" t="s">
        <v>613</v>
      </c>
      <c r="B510" s="371" t="s">
        <v>2120</v>
      </c>
      <c r="C510" s="371" t="s">
        <v>514</v>
      </c>
      <c r="D510" s="371" t="s">
        <v>656</v>
      </c>
      <c r="I510" s="371" t="s">
        <v>1461</v>
      </c>
    </row>
    <row r="511" spans="1:9" customFormat="1">
      <c r="A511" s="371" t="s">
        <v>614</v>
      </c>
      <c r="B511" s="371" t="s">
        <v>2121</v>
      </c>
      <c r="C511" s="371" t="s">
        <v>514</v>
      </c>
      <c r="D511" s="371" t="s">
        <v>656</v>
      </c>
      <c r="I511" s="371" t="s">
        <v>1462</v>
      </c>
    </row>
    <row r="512" spans="1:9" customFormat="1">
      <c r="A512" s="371" t="s">
        <v>886</v>
      </c>
      <c r="B512" s="371" t="s">
        <v>2122</v>
      </c>
      <c r="C512" s="371" t="s">
        <v>511</v>
      </c>
      <c r="D512" s="371" t="s">
        <v>2666</v>
      </c>
      <c r="I512" s="371" t="s">
        <v>1463</v>
      </c>
    </row>
    <row r="513" spans="1:9" customFormat="1">
      <c r="A513" s="371" t="s">
        <v>1350</v>
      </c>
      <c r="B513" s="371" t="s">
        <v>2123</v>
      </c>
      <c r="C513" s="371" t="s">
        <v>511</v>
      </c>
      <c r="D513" s="371" t="s">
        <v>2666</v>
      </c>
      <c r="I513" s="371" t="s">
        <v>1464</v>
      </c>
    </row>
    <row r="514" spans="1:9" customFormat="1">
      <c r="A514" s="371" t="s">
        <v>1097</v>
      </c>
      <c r="B514" s="371" t="s">
        <v>2124</v>
      </c>
      <c r="C514" s="371" t="s">
        <v>511</v>
      </c>
      <c r="D514" s="371" t="s">
        <v>2666</v>
      </c>
      <c r="I514" s="371" t="s">
        <v>2860</v>
      </c>
    </row>
    <row r="515" spans="1:9" customFormat="1">
      <c r="A515" s="371" t="s">
        <v>1098</v>
      </c>
      <c r="B515" s="371" t="s">
        <v>2125</v>
      </c>
      <c r="C515" s="371" t="s">
        <v>511</v>
      </c>
      <c r="D515" s="371" t="s">
        <v>2666</v>
      </c>
      <c r="I515" s="371" t="s">
        <v>2861</v>
      </c>
    </row>
    <row r="516" spans="1:9" customFormat="1">
      <c r="A516" s="371" t="s">
        <v>1099</v>
      </c>
      <c r="B516" s="371" t="s">
        <v>2126</v>
      </c>
      <c r="C516" s="371" t="s">
        <v>511</v>
      </c>
      <c r="D516" s="371" t="s">
        <v>2666</v>
      </c>
      <c r="I516" s="371" t="s">
        <v>2862</v>
      </c>
    </row>
    <row r="517" spans="1:9" customFormat="1">
      <c r="A517" s="371" t="s">
        <v>990</v>
      </c>
      <c r="B517" s="371" t="s">
        <v>2127</v>
      </c>
      <c r="C517" s="371" t="s">
        <v>511</v>
      </c>
      <c r="D517" s="371" t="s">
        <v>2667</v>
      </c>
      <c r="I517" s="371" t="s">
        <v>2863</v>
      </c>
    </row>
    <row r="518" spans="1:9" customFormat="1">
      <c r="A518" s="371" t="s">
        <v>505</v>
      </c>
      <c r="B518" s="371" t="s">
        <v>2128</v>
      </c>
      <c r="C518" s="371" t="s">
        <v>511</v>
      </c>
      <c r="D518" s="371" t="s">
        <v>449</v>
      </c>
      <c r="I518" s="371" t="s">
        <v>2864</v>
      </c>
    </row>
    <row r="519" spans="1:9" customFormat="1">
      <c r="A519" s="371" t="s">
        <v>506</v>
      </c>
      <c r="B519" s="371" t="s">
        <v>2129</v>
      </c>
      <c r="C519" s="371" t="s">
        <v>511</v>
      </c>
      <c r="D519" s="371" t="s">
        <v>449</v>
      </c>
      <c r="I519" s="371" t="s">
        <v>2865</v>
      </c>
    </row>
    <row r="520" spans="1:9" customFormat="1">
      <c r="A520" s="371" t="s">
        <v>507</v>
      </c>
      <c r="B520" s="371" t="s">
        <v>2130</v>
      </c>
      <c r="C520" s="371" t="s">
        <v>511</v>
      </c>
      <c r="D520" s="371" t="s">
        <v>449</v>
      </c>
      <c r="I520" s="371" t="s">
        <v>2866</v>
      </c>
    </row>
    <row r="521" spans="1:9" customFormat="1">
      <c r="A521" s="371" t="s">
        <v>508</v>
      </c>
      <c r="B521" s="371" t="s">
        <v>2131</v>
      </c>
      <c r="C521" s="371" t="s">
        <v>511</v>
      </c>
      <c r="D521" s="371" t="s">
        <v>449</v>
      </c>
      <c r="I521" s="371" t="s">
        <v>2867</v>
      </c>
    </row>
    <row r="522" spans="1:9" customFormat="1">
      <c r="A522" s="371" t="s">
        <v>509</v>
      </c>
      <c r="B522" s="371" t="s">
        <v>2132</v>
      </c>
      <c r="C522" s="371" t="s">
        <v>514</v>
      </c>
      <c r="D522" s="371" t="s">
        <v>656</v>
      </c>
      <c r="I522" s="371" t="s">
        <v>2868</v>
      </c>
    </row>
    <row r="523" spans="1:9" customFormat="1">
      <c r="A523" s="371" t="s">
        <v>153</v>
      </c>
      <c r="B523" s="371" t="s">
        <v>2133</v>
      </c>
      <c r="C523" s="371" t="s">
        <v>514</v>
      </c>
      <c r="D523" s="371" t="s">
        <v>656</v>
      </c>
      <c r="I523" s="371" t="s">
        <v>2869</v>
      </c>
    </row>
    <row r="524" spans="1:9" customFormat="1">
      <c r="A524" s="371" t="s">
        <v>75</v>
      </c>
      <c r="B524" s="371" t="s">
        <v>2134</v>
      </c>
      <c r="C524" s="371" t="s">
        <v>514</v>
      </c>
      <c r="D524" s="371" t="s">
        <v>656</v>
      </c>
      <c r="I524" s="371" t="s">
        <v>2870</v>
      </c>
    </row>
    <row r="525" spans="1:9" customFormat="1">
      <c r="A525" s="371" t="s">
        <v>991</v>
      </c>
      <c r="B525" s="371" t="s">
        <v>2135</v>
      </c>
      <c r="C525" s="371" t="s">
        <v>511</v>
      </c>
      <c r="D525" s="371" t="s">
        <v>449</v>
      </c>
      <c r="I525" s="371" t="s">
        <v>2872</v>
      </c>
    </row>
    <row r="526" spans="1:9" customFormat="1">
      <c r="A526" s="371" t="s">
        <v>560</v>
      </c>
      <c r="B526" s="371" t="s">
        <v>2136</v>
      </c>
      <c r="C526" s="371" t="s">
        <v>511</v>
      </c>
      <c r="D526" s="371" t="s">
        <v>452</v>
      </c>
      <c r="I526" s="371" t="s">
        <v>2873</v>
      </c>
    </row>
    <row r="527" spans="1:9" customFormat="1">
      <c r="A527" s="371" t="s">
        <v>76</v>
      </c>
      <c r="B527" s="371" t="s">
        <v>2137</v>
      </c>
      <c r="C527" s="371" t="s">
        <v>514</v>
      </c>
      <c r="D527" s="371" t="s">
        <v>448</v>
      </c>
      <c r="I527" s="371" t="s">
        <v>1127</v>
      </c>
    </row>
    <row r="528" spans="1:9" customFormat="1">
      <c r="A528" s="371" t="s">
        <v>77</v>
      </c>
      <c r="B528" s="371" t="s">
        <v>2138</v>
      </c>
      <c r="C528" s="371" t="s">
        <v>511</v>
      </c>
      <c r="D528" s="371" t="s">
        <v>452</v>
      </c>
      <c r="I528" s="371" t="s">
        <v>1287</v>
      </c>
    </row>
    <row r="529" spans="1:9" customFormat="1">
      <c r="A529" s="371" t="s">
        <v>887</v>
      </c>
      <c r="B529" s="371" t="s">
        <v>2139</v>
      </c>
      <c r="C529" s="371" t="s">
        <v>511</v>
      </c>
      <c r="D529" s="371" t="s">
        <v>2663</v>
      </c>
      <c r="I529" s="371" t="s">
        <v>1465</v>
      </c>
    </row>
    <row r="530" spans="1:9" customFormat="1">
      <c r="A530" s="371" t="s">
        <v>1632</v>
      </c>
      <c r="B530" s="371" t="s">
        <v>2140</v>
      </c>
      <c r="C530" s="371" t="s">
        <v>514</v>
      </c>
      <c r="D530" s="371" t="s">
        <v>515</v>
      </c>
      <c r="I530" s="371" t="s">
        <v>1466</v>
      </c>
    </row>
    <row r="531" spans="1:9" customFormat="1">
      <c r="A531" s="371" t="s">
        <v>888</v>
      </c>
      <c r="B531" s="371" t="s">
        <v>2141</v>
      </c>
      <c r="C531" s="371" t="s">
        <v>511</v>
      </c>
      <c r="D531" s="371" t="s">
        <v>449</v>
      </c>
      <c r="I531" s="371" t="s">
        <v>1467</v>
      </c>
    </row>
    <row r="532" spans="1:9" customFormat="1">
      <c r="A532" s="371" t="s">
        <v>1238</v>
      </c>
      <c r="B532" s="371" t="s">
        <v>2142</v>
      </c>
      <c r="C532" s="371" t="s">
        <v>514</v>
      </c>
      <c r="D532" s="371" t="s">
        <v>656</v>
      </c>
      <c r="I532" s="371" t="s">
        <v>1468</v>
      </c>
    </row>
    <row r="533" spans="1:9" customFormat="1">
      <c r="A533" s="371" t="s">
        <v>1633</v>
      </c>
      <c r="B533" s="371" t="s">
        <v>2143</v>
      </c>
      <c r="C533" s="371" t="s">
        <v>514</v>
      </c>
      <c r="D533" s="371" t="s">
        <v>448</v>
      </c>
      <c r="I533" s="371" t="s">
        <v>1469</v>
      </c>
    </row>
    <row r="534" spans="1:9" customFormat="1">
      <c r="A534" s="371" t="s">
        <v>992</v>
      </c>
      <c r="B534" s="371" t="s">
        <v>2144</v>
      </c>
      <c r="C534" s="371" t="s">
        <v>514</v>
      </c>
      <c r="D534" s="371" t="s">
        <v>448</v>
      </c>
      <c r="I534" s="371" t="s">
        <v>2874</v>
      </c>
    </row>
    <row r="535" spans="1:9" customFormat="1">
      <c r="A535" s="371" t="s">
        <v>889</v>
      </c>
      <c r="B535" s="371" t="s">
        <v>2145</v>
      </c>
      <c r="C535" s="371" t="s">
        <v>514</v>
      </c>
      <c r="D535" s="371" t="s">
        <v>448</v>
      </c>
      <c r="I535" s="371" t="s">
        <v>2875</v>
      </c>
    </row>
    <row r="536" spans="1:9" customFormat="1">
      <c r="A536" s="371" t="s">
        <v>1100</v>
      </c>
      <c r="B536" s="371" t="s">
        <v>2146</v>
      </c>
      <c r="C536" s="371" t="s">
        <v>514</v>
      </c>
      <c r="D536" s="371" t="s">
        <v>448</v>
      </c>
      <c r="I536" s="371" t="s">
        <v>2876</v>
      </c>
    </row>
    <row r="537" spans="1:9" customFormat="1">
      <c r="A537" s="371" t="s">
        <v>1351</v>
      </c>
      <c r="B537" s="371" t="s">
        <v>2147</v>
      </c>
      <c r="C537" s="371" t="s">
        <v>514</v>
      </c>
      <c r="D537" s="371" t="s">
        <v>448</v>
      </c>
      <c r="I537" s="371" t="s">
        <v>2877</v>
      </c>
    </row>
    <row r="538" spans="1:9" customFormat="1">
      <c r="A538" s="371" t="s">
        <v>1101</v>
      </c>
      <c r="B538" s="371" t="s">
        <v>2148</v>
      </c>
      <c r="C538" s="371" t="s">
        <v>514</v>
      </c>
      <c r="D538" s="371" t="s">
        <v>448</v>
      </c>
      <c r="I538" s="371" t="s">
        <v>2878</v>
      </c>
    </row>
    <row r="539" spans="1:9" customFormat="1">
      <c r="A539" s="371" t="s">
        <v>890</v>
      </c>
      <c r="B539" s="371" t="s">
        <v>2149</v>
      </c>
      <c r="C539" s="371" t="s">
        <v>511</v>
      </c>
      <c r="D539" s="371" t="s">
        <v>2664</v>
      </c>
      <c r="I539" s="371" t="s">
        <v>1641</v>
      </c>
    </row>
    <row r="540" spans="1:9" customFormat="1">
      <c r="A540" s="371" t="s">
        <v>25</v>
      </c>
      <c r="B540" s="371" t="s">
        <v>2150</v>
      </c>
      <c r="C540" s="371" t="s">
        <v>511</v>
      </c>
      <c r="D540" s="371" t="s">
        <v>2666</v>
      </c>
      <c r="I540" s="371" t="s">
        <v>1288</v>
      </c>
    </row>
    <row r="541" spans="1:9" customFormat="1">
      <c r="A541" s="371" t="s">
        <v>26</v>
      </c>
      <c r="B541" s="371" t="s">
        <v>2151</v>
      </c>
      <c r="C541" s="371" t="s">
        <v>511</v>
      </c>
      <c r="D541" s="371" t="s">
        <v>452</v>
      </c>
      <c r="I541" s="371" t="s">
        <v>1470</v>
      </c>
    </row>
    <row r="542" spans="1:9" customFormat="1">
      <c r="A542" s="371" t="s">
        <v>27</v>
      </c>
      <c r="B542" s="371" t="s">
        <v>2152</v>
      </c>
      <c r="C542" s="371" t="s">
        <v>511</v>
      </c>
      <c r="D542" s="371" t="s">
        <v>452</v>
      </c>
      <c r="I542" s="371" t="s">
        <v>1471</v>
      </c>
    </row>
    <row r="543" spans="1:9" customFormat="1">
      <c r="A543" s="371" t="s">
        <v>28</v>
      </c>
      <c r="B543" s="371" t="s">
        <v>2153</v>
      </c>
      <c r="C543" s="371" t="s">
        <v>511</v>
      </c>
      <c r="D543" s="371" t="s">
        <v>452</v>
      </c>
      <c r="I543" s="371" t="s">
        <v>1472</v>
      </c>
    </row>
    <row r="544" spans="1:9" customFormat="1">
      <c r="A544" s="371" t="s">
        <v>29</v>
      </c>
      <c r="B544" s="371" t="s">
        <v>2154</v>
      </c>
      <c r="C544" s="371" t="s">
        <v>511</v>
      </c>
      <c r="D544" s="371" t="s">
        <v>452</v>
      </c>
      <c r="I544" s="371" t="s">
        <v>1473</v>
      </c>
    </row>
    <row r="545" spans="1:9" customFormat="1">
      <c r="A545" s="371" t="s">
        <v>1102</v>
      </c>
      <c r="B545" s="371" t="s">
        <v>2155</v>
      </c>
      <c r="C545" s="371" t="s">
        <v>514</v>
      </c>
      <c r="D545" s="371" t="s">
        <v>448</v>
      </c>
      <c r="I545" s="371" t="s">
        <v>1474</v>
      </c>
    </row>
    <row r="546" spans="1:9" customFormat="1">
      <c r="A546" s="371" t="s">
        <v>891</v>
      </c>
      <c r="B546" s="371" t="s">
        <v>2156</v>
      </c>
      <c r="C546" s="371" t="s">
        <v>511</v>
      </c>
      <c r="D546" s="371" t="s">
        <v>2665</v>
      </c>
      <c r="I546" s="371" t="s">
        <v>2879</v>
      </c>
    </row>
    <row r="547" spans="1:9" customFormat="1">
      <c r="A547" s="371" t="s">
        <v>892</v>
      </c>
      <c r="B547" s="371" t="s">
        <v>2157</v>
      </c>
      <c r="C547" s="371" t="s">
        <v>511</v>
      </c>
      <c r="D547" s="371" t="s">
        <v>2665</v>
      </c>
      <c r="I547" s="371" t="s">
        <v>2880</v>
      </c>
    </row>
    <row r="548" spans="1:9" customFormat="1">
      <c r="A548" s="371" t="s">
        <v>30</v>
      </c>
      <c r="B548" s="371" t="s">
        <v>2158</v>
      </c>
      <c r="C548" s="371" t="s">
        <v>511</v>
      </c>
      <c r="D548" s="371" t="s">
        <v>2665</v>
      </c>
      <c r="I548" s="371" t="s">
        <v>2881</v>
      </c>
    </row>
    <row r="549" spans="1:9" customFormat="1">
      <c r="A549" s="371" t="s">
        <v>694</v>
      </c>
      <c r="B549" s="371" t="s">
        <v>2159</v>
      </c>
      <c r="C549" s="371" t="s">
        <v>511</v>
      </c>
      <c r="D549" s="371" t="s">
        <v>2664</v>
      </c>
      <c r="I549" s="371" t="s">
        <v>2882</v>
      </c>
    </row>
    <row r="550" spans="1:9" customFormat="1">
      <c r="A550" s="371" t="s">
        <v>993</v>
      </c>
      <c r="B550" s="371" t="s">
        <v>2160</v>
      </c>
      <c r="C550" s="371" t="s">
        <v>511</v>
      </c>
      <c r="D550" s="371" t="s">
        <v>2667</v>
      </c>
      <c r="I550" s="371" t="s">
        <v>2883</v>
      </c>
    </row>
    <row r="551" spans="1:9" customFormat="1">
      <c r="A551" s="371" t="s">
        <v>994</v>
      </c>
      <c r="B551" s="371" t="s">
        <v>2161</v>
      </c>
      <c r="C551" s="371" t="s">
        <v>511</v>
      </c>
      <c r="D551" s="371" t="s">
        <v>449</v>
      </c>
      <c r="I551" s="371" t="s">
        <v>2884</v>
      </c>
    </row>
    <row r="552" spans="1:9" customFormat="1">
      <c r="A552" s="371" t="s">
        <v>1352</v>
      </c>
      <c r="B552" s="371" t="s">
        <v>2162</v>
      </c>
      <c r="C552" s="371" t="s">
        <v>511</v>
      </c>
      <c r="D552" s="371" t="s">
        <v>2666</v>
      </c>
      <c r="I552" s="371" t="s">
        <v>2885</v>
      </c>
    </row>
    <row r="553" spans="1:9" customFormat="1">
      <c r="A553" s="371" t="s">
        <v>1353</v>
      </c>
      <c r="B553" s="371" t="s">
        <v>2163</v>
      </c>
      <c r="C553" s="371" t="s">
        <v>511</v>
      </c>
      <c r="D553" s="371" t="s">
        <v>2666</v>
      </c>
      <c r="I553" s="371" t="s">
        <v>2886</v>
      </c>
    </row>
    <row r="554" spans="1:9" customFormat="1">
      <c r="A554" s="371" t="s">
        <v>31</v>
      </c>
      <c r="B554" s="371" t="s">
        <v>2164</v>
      </c>
      <c r="C554" s="371" t="s">
        <v>511</v>
      </c>
      <c r="D554" s="371" t="s">
        <v>2663</v>
      </c>
      <c r="I554" s="371" t="s">
        <v>2887</v>
      </c>
    </row>
    <row r="555" spans="1:9" customFormat="1">
      <c r="A555" s="371" t="s">
        <v>32</v>
      </c>
      <c r="B555" s="371" t="s">
        <v>2165</v>
      </c>
      <c r="C555" s="371" t="s">
        <v>511</v>
      </c>
      <c r="D555" s="371" t="s">
        <v>449</v>
      </c>
      <c r="I555" s="371" t="s">
        <v>2889</v>
      </c>
    </row>
    <row r="556" spans="1:9" customFormat="1">
      <c r="A556" s="371" t="s">
        <v>1354</v>
      </c>
      <c r="B556" s="371" t="s">
        <v>2166</v>
      </c>
      <c r="C556" s="371" t="s">
        <v>511</v>
      </c>
      <c r="D556" s="371" t="s">
        <v>2665</v>
      </c>
      <c r="I556" s="371" t="s">
        <v>2890</v>
      </c>
    </row>
    <row r="557" spans="1:9" customFormat="1">
      <c r="A557" s="371" t="s">
        <v>695</v>
      </c>
      <c r="B557" s="371" t="s">
        <v>2167</v>
      </c>
      <c r="C557" s="371" t="s">
        <v>514</v>
      </c>
      <c r="D557" s="371" t="s">
        <v>449</v>
      </c>
      <c r="I557" s="371" t="s">
        <v>2891</v>
      </c>
    </row>
    <row r="558" spans="1:9" customFormat="1">
      <c r="A558" s="371" t="s">
        <v>1103</v>
      </c>
      <c r="B558" s="371" t="s">
        <v>2168</v>
      </c>
      <c r="C558" s="371" t="s">
        <v>511</v>
      </c>
      <c r="D558" s="371" t="s">
        <v>449</v>
      </c>
      <c r="I558" s="371" t="s">
        <v>2892</v>
      </c>
    </row>
    <row r="559" spans="1:9" customFormat="1">
      <c r="A559" s="371" t="s">
        <v>648</v>
      </c>
      <c r="B559" s="371" t="s">
        <v>2169</v>
      </c>
      <c r="C559" s="371" t="s">
        <v>511</v>
      </c>
      <c r="D559" s="371" t="s">
        <v>452</v>
      </c>
      <c r="I559" s="371" t="s">
        <v>2893</v>
      </c>
    </row>
    <row r="560" spans="1:9" customFormat="1">
      <c r="A560" s="371" t="s">
        <v>893</v>
      </c>
      <c r="B560" s="371" t="s">
        <v>2170</v>
      </c>
      <c r="C560" s="371" t="s">
        <v>511</v>
      </c>
      <c r="D560" s="371" t="s">
        <v>449</v>
      </c>
      <c r="I560" s="371" t="s">
        <v>2894</v>
      </c>
    </row>
    <row r="561" spans="1:9" customFormat="1">
      <c r="A561" s="371" t="s">
        <v>33</v>
      </c>
      <c r="B561" s="371" t="s">
        <v>2171</v>
      </c>
      <c r="C561" s="371" t="s">
        <v>511</v>
      </c>
      <c r="D561" s="371" t="s">
        <v>2663</v>
      </c>
      <c r="I561" s="371" t="s">
        <v>2895</v>
      </c>
    </row>
    <row r="562" spans="1:9" customFormat="1">
      <c r="A562" s="371" t="s">
        <v>34</v>
      </c>
      <c r="B562" s="371" t="s">
        <v>2172</v>
      </c>
      <c r="C562" s="371" t="s">
        <v>511</v>
      </c>
      <c r="D562" s="371" t="s">
        <v>2663</v>
      </c>
      <c r="I562" s="371" t="s">
        <v>1289</v>
      </c>
    </row>
    <row r="563" spans="1:9" customFormat="1">
      <c r="A563" s="371" t="s">
        <v>35</v>
      </c>
      <c r="B563" s="371" t="s">
        <v>2173</v>
      </c>
      <c r="C563" s="371" t="s">
        <v>511</v>
      </c>
      <c r="D563" s="371" t="s">
        <v>2664</v>
      </c>
      <c r="I563" s="371" t="s">
        <v>1290</v>
      </c>
    </row>
    <row r="564" spans="1:9" customFormat="1">
      <c r="A564" s="371" t="s">
        <v>649</v>
      </c>
      <c r="B564" s="371" t="s">
        <v>2174</v>
      </c>
      <c r="C564" s="371" t="s">
        <v>511</v>
      </c>
      <c r="D564" s="371" t="s">
        <v>2663</v>
      </c>
      <c r="I564" s="371" t="s">
        <v>1291</v>
      </c>
    </row>
    <row r="565" spans="1:9" customFormat="1">
      <c r="A565" s="371" t="s">
        <v>894</v>
      </c>
      <c r="B565" s="371" t="s">
        <v>2175</v>
      </c>
      <c r="C565" s="371" t="s">
        <v>511</v>
      </c>
      <c r="D565" s="371" t="s">
        <v>2663</v>
      </c>
      <c r="I565" s="371" t="s">
        <v>1292</v>
      </c>
    </row>
    <row r="566" spans="1:9" customFormat="1">
      <c r="A566" s="371" t="s">
        <v>895</v>
      </c>
      <c r="B566" s="371" t="s">
        <v>2176</v>
      </c>
      <c r="C566" s="371" t="s">
        <v>511</v>
      </c>
      <c r="D566" s="371" t="s">
        <v>2663</v>
      </c>
      <c r="I566" s="371" t="s">
        <v>201</v>
      </c>
    </row>
    <row r="567" spans="1:9" customFormat="1">
      <c r="A567" s="371" t="s">
        <v>36</v>
      </c>
      <c r="B567" s="371" t="s">
        <v>2177</v>
      </c>
      <c r="C567" s="371" t="s">
        <v>511</v>
      </c>
      <c r="D567" s="371" t="s">
        <v>2663</v>
      </c>
      <c r="I567" s="371" t="s">
        <v>202</v>
      </c>
    </row>
    <row r="568" spans="1:9" customFormat="1">
      <c r="A568" s="371" t="s">
        <v>37</v>
      </c>
      <c r="B568" s="371" t="s">
        <v>2178</v>
      </c>
      <c r="C568" s="371" t="s">
        <v>511</v>
      </c>
      <c r="D568" s="371" t="s">
        <v>449</v>
      </c>
      <c r="I568" s="371" t="s">
        <v>203</v>
      </c>
    </row>
    <row r="569" spans="1:9" customFormat="1">
      <c r="A569" s="371" t="s">
        <v>38</v>
      </c>
      <c r="B569" s="371" t="s">
        <v>2179</v>
      </c>
      <c r="C569" s="371" t="s">
        <v>514</v>
      </c>
      <c r="D569" s="371" t="s">
        <v>515</v>
      </c>
      <c r="I569" s="371" t="s">
        <v>204</v>
      </c>
    </row>
    <row r="570" spans="1:9" customFormat="1">
      <c r="A570" s="371" t="s">
        <v>39</v>
      </c>
      <c r="B570" s="371" t="s">
        <v>2180</v>
      </c>
      <c r="C570" s="371" t="s">
        <v>511</v>
      </c>
      <c r="D570" s="371" t="s">
        <v>452</v>
      </c>
      <c r="I570" s="371" t="s">
        <v>205</v>
      </c>
    </row>
    <row r="571" spans="1:9" customFormat="1">
      <c r="A571" s="371" t="s">
        <v>1104</v>
      </c>
      <c r="B571" s="371" t="s">
        <v>2181</v>
      </c>
      <c r="C571" s="371" t="s">
        <v>514</v>
      </c>
      <c r="D571" s="371" t="s">
        <v>449</v>
      </c>
      <c r="I571" s="371" t="s">
        <v>282</v>
      </c>
    </row>
    <row r="572" spans="1:9" customFormat="1">
      <c r="A572" s="371" t="s">
        <v>1105</v>
      </c>
      <c r="B572" s="371" t="s">
        <v>2182</v>
      </c>
      <c r="C572" s="371" t="s">
        <v>514</v>
      </c>
      <c r="D572" s="371" t="s">
        <v>449</v>
      </c>
      <c r="I572" s="371" t="s">
        <v>284</v>
      </c>
    </row>
    <row r="573" spans="1:9" customFormat="1">
      <c r="A573" s="371" t="s">
        <v>819</v>
      </c>
      <c r="B573" s="371" t="s">
        <v>2183</v>
      </c>
      <c r="C573" s="371" t="s">
        <v>514</v>
      </c>
      <c r="D573" s="371" t="s">
        <v>449</v>
      </c>
      <c r="I573" s="371" t="s">
        <v>285</v>
      </c>
    </row>
    <row r="574" spans="1:9" customFormat="1">
      <c r="A574" s="371" t="s">
        <v>896</v>
      </c>
      <c r="B574" s="371" t="s">
        <v>2184</v>
      </c>
      <c r="C574" s="371" t="s">
        <v>514</v>
      </c>
      <c r="D574" s="371" t="s">
        <v>449</v>
      </c>
      <c r="I574" s="371" t="s">
        <v>286</v>
      </c>
    </row>
    <row r="575" spans="1:9" customFormat="1">
      <c r="A575" s="371" t="s">
        <v>540</v>
      </c>
      <c r="B575" s="371" t="s">
        <v>2185</v>
      </c>
      <c r="C575" s="371" t="s">
        <v>514</v>
      </c>
      <c r="D575" s="371" t="s">
        <v>515</v>
      </c>
      <c r="I575" s="371" t="s">
        <v>359</v>
      </c>
    </row>
    <row r="576" spans="1:9" customFormat="1">
      <c r="A576" s="371" t="s">
        <v>1239</v>
      </c>
      <c r="B576" s="371" t="s">
        <v>2186</v>
      </c>
      <c r="C576" s="371" t="s">
        <v>514</v>
      </c>
      <c r="D576" s="371" t="s">
        <v>515</v>
      </c>
      <c r="I576" s="371" t="s">
        <v>287</v>
      </c>
    </row>
    <row r="577" spans="1:17" customFormat="1">
      <c r="A577" s="371" t="s">
        <v>1240</v>
      </c>
      <c r="B577" s="371" t="s">
        <v>2187</v>
      </c>
      <c r="C577" s="371" t="s">
        <v>514</v>
      </c>
      <c r="D577" s="371" t="s">
        <v>515</v>
      </c>
      <c r="I577" s="371" t="s">
        <v>181</v>
      </c>
    </row>
    <row r="578" spans="1:17" customFormat="1">
      <c r="A578" s="371" t="s">
        <v>1241</v>
      </c>
      <c r="B578" s="371" t="s">
        <v>2188</v>
      </c>
      <c r="C578" s="371" t="s">
        <v>514</v>
      </c>
      <c r="D578" s="371" t="s">
        <v>515</v>
      </c>
      <c r="I578" s="371" t="s">
        <v>182</v>
      </c>
    </row>
    <row r="579" spans="1:17" customFormat="1">
      <c r="A579" s="371" t="s">
        <v>995</v>
      </c>
      <c r="B579" s="371" t="s">
        <v>2189</v>
      </c>
      <c r="C579" s="371" t="s">
        <v>514</v>
      </c>
      <c r="D579" s="371" t="s">
        <v>515</v>
      </c>
      <c r="I579" s="371" t="s">
        <v>289</v>
      </c>
    </row>
    <row r="580" spans="1:17" customFormat="1">
      <c r="A580" s="371" t="s">
        <v>996</v>
      </c>
      <c r="B580" s="371" t="s">
        <v>2190</v>
      </c>
      <c r="C580" s="371" t="s">
        <v>514</v>
      </c>
      <c r="D580" s="371" t="s">
        <v>515</v>
      </c>
      <c r="I580" s="371" t="s">
        <v>290</v>
      </c>
    </row>
    <row r="581" spans="1:17" customFormat="1">
      <c r="A581" s="371" t="s">
        <v>997</v>
      </c>
      <c r="B581" s="371" t="s">
        <v>2191</v>
      </c>
      <c r="C581" s="371" t="s">
        <v>514</v>
      </c>
      <c r="D581" s="371" t="s">
        <v>515</v>
      </c>
      <c r="I581" s="371" t="s">
        <v>291</v>
      </c>
    </row>
    <row r="582" spans="1:17" customFormat="1">
      <c r="A582" s="371" t="s">
        <v>482</v>
      </c>
      <c r="B582" s="371" t="s">
        <v>2192</v>
      </c>
      <c r="C582" s="371" t="s">
        <v>514</v>
      </c>
      <c r="D582" s="371" t="s">
        <v>515</v>
      </c>
      <c r="I582" s="371" t="s">
        <v>292</v>
      </c>
      <c r="L582" s="1"/>
      <c r="M582" s="1"/>
      <c r="N582" s="1"/>
    </row>
    <row r="583" spans="1:17">
      <c r="A583" s="371" t="s">
        <v>80</v>
      </c>
      <c r="B583" s="371" t="s">
        <v>2193</v>
      </c>
      <c r="C583" s="371" t="s">
        <v>514</v>
      </c>
      <c r="D583" s="371" t="s">
        <v>515</v>
      </c>
      <c r="I583" s="371" t="s">
        <v>913</v>
      </c>
      <c r="O583"/>
      <c r="P583"/>
      <c r="Q583"/>
    </row>
    <row r="584" spans="1:17">
      <c r="A584" s="371" t="s">
        <v>177</v>
      </c>
      <c r="B584" s="371" t="s">
        <v>2194</v>
      </c>
      <c r="C584" s="371" t="s">
        <v>514</v>
      </c>
      <c r="D584" s="371" t="s">
        <v>515</v>
      </c>
      <c r="I584" s="371" t="s">
        <v>586</v>
      </c>
    </row>
    <row r="585" spans="1:17">
      <c r="A585" s="371" t="s">
        <v>998</v>
      </c>
      <c r="B585" s="371" t="s">
        <v>2195</v>
      </c>
      <c r="C585" s="371" t="s">
        <v>511</v>
      </c>
      <c r="D585" s="371" t="s">
        <v>452</v>
      </c>
      <c r="I585" s="371" t="s">
        <v>587</v>
      </c>
    </row>
    <row r="586" spans="1:17">
      <c r="A586" s="371" t="s">
        <v>999</v>
      </c>
      <c r="B586" s="371" t="s">
        <v>2196</v>
      </c>
      <c r="C586" s="371" t="s">
        <v>511</v>
      </c>
      <c r="D586" s="371" t="s">
        <v>449</v>
      </c>
      <c r="I586" s="371" t="s">
        <v>544</v>
      </c>
    </row>
    <row r="587" spans="1:17">
      <c r="A587" s="371" t="s">
        <v>1000</v>
      </c>
      <c r="B587" s="371" t="s">
        <v>1000</v>
      </c>
      <c r="C587" s="371" t="s">
        <v>511</v>
      </c>
      <c r="D587" s="371" t="s">
        <v>452</v>
      </c>
      <c r="I587" s="371" t="s">
        <v>545</v>
      </c>
    </row>
    <row r="588" spans="1:17">
      <c r="A588" s="371" t="s">
        <v>696</v>
      </c>
      <c r="B588" s="371" t="s">
        <v>2197</v>
      </c>
      <c r="C588" s="371" t="s">
        <v>514</v>
      </c>
      <c r="D588" s="371" t="s">
        <v>448</v>
      </c>
      <c r="I588" s="371" t="s">
        <v>546</v>
      </c>
    </row>
    <row r="589" spans="1:17">
      <c r="A589" s="371" t="s">
        <v>897</v>
      </c>
      <c r="B589" s="371" t="s">
        <v>2198</v>
      </c>
      <c r="C589" s="371" t="s">
        <v>511</v>
      </c>
      <c r="D589" s="371" t="s">
        <v>2663</v>
      </c>
      <c r="I589" s="371" t="s">
        <v>547</v>
      </c>
    </row>
    <row r="590" spans="1:17">
      <c r="A590" s="371" t="s">
        <v>1106</v>
      </c>
      <c r="B590" s="371" t="s">
        <v>2199</v>
      </c>
      <c r="C590" s="371" t="s">
        <v>511</v>
      </c>
      <c r="D590" s="371" t="s">
        <v>2663</v>
      </c>
      <c r="I590" s="371" t="s">
        <v>548</v>
      </c>
    </row>
    <row r="591" spans="1:17">
      <c r="A591" s="371" t="s">
        <v>483</v>
      </c>
      <c r="B591" s="371" t="s">
        <v>2200</v>
      </c>
      <c r="C591" s="371" t="s">
        <v>514</v>
      </c>
      <c r="D591" s="371" t="s">
        <v>515</v>
      </c>
      <c r="I591" s="371" t="s">
        <v>701</v>
      </c>
    </row>
    <row r="592" spans="1:17">
      <c r="A592" s="371" t="s">
        <v>1107</v>
      </c>
      <c r="B592" s="371" t="s">
        <v>2201</v>
      </c>
      <c r="C592" s="371" t="s">
        <v>514</v>
      </c>
      <c r="D592" s="371" t="s">
        <v>449</v>
      </c>
      <c r="I592" s="371" t="s">
        <v>358</v>
      </c>
    </row>
    <row r="593" spans="1:17">
      <c r="A593" s="371" t="s">
        <v>521</v>
      </c>
      <c r="B593" s="371" t="s">
        <v>2202</v>
      </c>
      <c r="C593" s="371" t="s">
        <v>514</v>
      </c>
      <c r="D593" s="371" t="s">
        <v>449</v>
      </c>
      <c r="I593" s="371" t="s">
        <v>651</v>
      </c>
    </row>
    <row r="594" spans="1:17">
      <c r="A594" s="371" t="s">
        <v>1355</v>
      </c>
      <c r="B594" s="371" t="s">
        <v>2203</v>
      </c>
      <c r="C594" s="371" t="s">
        <v>514</v>
      </c>
      <c r="D594" s="371" t="s">
        <v>449</v>
      </c>
      <c r="I594" s="371" t="s">
        <v>652</v>
      </c>
    </row>
    <row r="595" spans="1:17">
      <c r="A595" s="371" t="s">
        <v>1356</v>
      </c>
      <c r="B595" s="371" t="s">
        <v>2204</v>
      </c>
      <c r="C595" s="371" t="s">
        <v>514</v>
      </c>
      <c r="D595" s="371" t="s">
        <v>449</v>
      </c>
      <c r="I595" s="371" t="s">
        <v>360</v>
      </c>
      <c r="L595" s="103"/>
      <c r="M595" s="103"/>
      <c r="N595" s="103"/>
    </row>
    <row r="596" spans="1:17" s="103" customFormat="1" ht="15" customHeight="1">
      <c r="A596" s="371" t="s">
        <v>1357</v>
      </c>
      <c r="B596" s="371" t="s">
        <v>2205</v>
      </c>
      <c r="C596" s="371" t="s">
        <v>514</v>
      </c>
      <c r="D596" s="371" t="s">
        <v>449</v>
      </c>
      <c r="I596" s="371" t="s">
        <v>361</v>
      </c>
      <c r="O596" s="1"/>
      <c r="P596" s="1"/>
      <c r="Q596" s="1"/>
    </row>
    <row r="597" spans="1:17" s="103" customFormat="1" ht="15" customHeight="1">
      <c r="A597" s="371" t="s">
        <v>1358</v>
      </c>
      <c r="B597" s="371" t="s">
        <v>2206</v>
      </c>
      <c r="C597" s="371" t="s">
        <v>514</v>
      </c>
      <c r="D597" s="371" t="s">
        <v>449</v>
      </c>
      <c r="I597" s="371" t="s">
        <v>362</v>
      </c>
    </row>
    <row r="598" spans="1:17" s="103" customFormat="1" ht="15" customHeight="1">
      <c r="A598" s="371" t="s">
        <v>522</v>
      </c>
      <c r="B598" s="371" t="s">
        <v>2207</v>
      </c>
      <c r="C598" s="371" t="s">
        <v>511</v>
      </c>
      <c r="D598" s="371" t="s">
        <v>2668</v>
      </c>
      <c r="I598" s="371" t="s">
        <v>88</v>
      </c>
      <c r="L598" s="1"/>
      <c r="M598" s="1"/>
      <c r="N598" s="1"/>
    </row>
    <row r="599" spans="1:17">
      <c r="A599" s="371" t="s">
        <v>650</v>
      </c>
      <c r="B599" s="371" t="s">
        <v>2208</v>
      </c>
      <c r="C599" s="371" t="s">
        <v>514</v>
      </c>
      <c r="D599" s="371" t="s">
        <v>448</v>
      </c>
      <c r="I599" s="371" t="s">
        <v>89</v>
      </c>
      <c r="O599" s="103"/>
      <c r="P599" s="103"/>
      <c r="Q599" s="103"/>
    </row>
    <row r="600" spans="1:17">
      <c r="A600" s="371" t="s">
        <v>523</v>
      </c>
      <c r="B600" s="371" t="s">
        <v>2209</v>
      </c>
      <c r="C600" s="371" t="s">
        <v>514</v>
      </c>
      <c r="D600" s="371" t="s">
        <v>448</v>
      </c>
      <c r="I600" s="371" t="s">
        <v>1303</v>
      </c>
    </row>
    <row r="601" spans="1:17">
      <c r="A601" s="371" t="s">
        <v>1242</v>
      </c>
      <c r="B601" s="371" t="s">
        <v>2210</v>
      </c>
      <c r="C601" s="371" t="s">
        <v>514</v>
      </c>
      <c r="D601" s="371" t="s">
        <v>449</v>
      </c>
      <c r="I601" s="371" t="s">
        <v>104</v>
      </c>
    </row>
    <row r="602" spans="1:17">
      <c r="A602" s="371" t="s">
        <v>524</v>
      </c>
      <c r="B602" s="371" t="s">
        <v>2211</v>
      </c>
      <c r="C602" s="371" t="s">
        <v>511</v>
      </c>
      <c r="D602" s="371" t="s">
        <v>452</v>
      </c>
      <c r="I602" s="371" t="s">
        <v>105</v>
      </c>
    </row>
    <row r="603" spans="1:17">
      <c r="A603" s="371" t="s">
        <v>525</v>
      </c>
      <c r="B603" s="371" t="s">
        <v>2212</v>
      </c>
      <c r="C603" s="371" t="s">
        <v>511</v>
      </c>
      <c r="D603" s="371" t="s">
        <v>452</v>
      </c>
      <c r="I603" s="371" t="s">
        <v>106</v>
      </c>
    </row>
    <row r="604" spans="1:17">
      <c r="A604" s="371" t="s">
        <v>570</v>
      </c>
      <c r="B604" s="371" t="s">
        <v>2213</v>
      </c>
      <c r="C604" s="371" t="s">
        <v>511</v>
      </c>
      <c r="D604" s="371" t="s">
        <v>452</v>
      </c>
      <c r="I604" s="371" t="s">
        <v>1478</v>
      </c>
    </row>
    <row r="605" spans="1:17">
      <c r="A605" s="371" t="s">
        <v>615</v>
      </c>
      <c r="B605" s="371" t="s">
        <v>2214</v>
      </c>
      <c r="C605" s="371" t="s">
        <v>514</v>
      </c>
      <c r="D605" s="371" t="s">
        <v>449</v>
      </c>
      <c r="I605" s="371" t="s">
        <v>1479</v>
      </c>
    </row>
    <row r="606" spans="1:17">
      <c r="A606" s="371" t="s">
        <v>178</v>
      </c>
      <c r="B606" s="371" t="s">
        <v>2215</v>
      </c>
      <c r="C606" s="371" t="s">
        <v>514</v>
      </c>
      <c r="D606" s="371" t="s">
        <v>656</v>
      </c>
      <c r="I606" s="371" t="s">
        <v>1480</v>
      </c>
    </row>
    <row r="607" spans="1:17">
      <c r="A607" s="371" t="s">
        <v>533</v>
      </c>
      <c r="B607" s="371" t="s">
        <v>2216</v>
      </c>
      <c r="C607" s="371" t="s">
        <v>514</v>
      </c>
      <c r="D607" s="371" t="s">
        <v>656</v>
      </c>
      <c r="I607" s="371" t="s">
        <v>1481</v>
      </c>
    </row>
    <row r="608" spans="1:17">
      <c r="A608" s="371" t="s">
        <v>1108</v>
      </c>
      <c r="B608" s="371" t="s">
        <v>2217</v>
      </c>
      <c r="C608" s="371" t="s">
        <v>511</v>
      </c>
      <c r="D608" s="371" t="s">
        <v>449</v>
      </c>
      <c r="I608" s="371" t="s">
        <v>1482</v>
      </c>
    </row>
    <row r="609" spans="1:9">
      <c r="A609" s="371" t="s">
        <v>534</v>
      </c>
      <c r="B609" s="371" t="s">
        <v>2218</v>
      </c>
      <c r="C609" s="371" t="s">
        <v>514</v>
      </c>
      <c r="D609" s="371" t="s">
        <v>656</v>
      </c>
      <c r="I609" s="371" t="s">
        <v>1483</v>
      </c>
    </row>
    <row r="610" spans="1:9">
      <c r="A610" s="371" t="s">
        <v>1001</v>
      </c>
      <c r="B610" s="371" t="s">
        <v>2219</v>
      </c>
      <c r="C610" s="371" t="s">
        <v>514</v>
      </c>
      <c r="D610" s="371" t="s">
        <v>449</v>
      </c>
      <c r="I610" s="371" t="s">
        <v>2906</v>
      </c>
    </row>
    <row r="611" spans="1:9">
      <c r="A611" s="371" t="s">
        <v>1243</v>
      </c>
      <c r="B611" s="371" t="s">
        <v>2220</v>
      </c>
      <c r="C611" s="371" t="s">
        <v>514</v>
      </c>
      <c r="D611" s="371" t="s">
        <v>449</v>
      </c>
      <c r="I611" s="371" t="s">
        <v>2907</v>
      </c>
    </row>
    <row r="612" spans="1:9">
      <c r="A612" s="371" t="s">
        <v>1244</v>
      </c>
      <c r="B612" s="371" t="s">
        <v>2221</v>
      </c>
      <c r="C612" s="371" t="s">
        <v>514</v>
      </c>
      <c r="D612" s="371" t="s">
        <v>449</v>
      </c>
      <c r="I612" s="371" t="s">
        <v>2908</v>
      </c>
    </row>
    <row r="613" spans="1:9">
      <c r="A613" s="371" t="s">
        <v>535</v>
      </c>
      <c r="B613" s="371" t="s">
        <v>2222</v>
      </c>
      <c r="C613" s="371" t="s">
        <v>514</v>
      </c>
      <c r="D613" s="371" t="s">
        <v>656</v>
      </c>
      <c r="I613" s="371" t="s">
        <v>2909</v>
      </c>
    </row>
    <row r="614" spans="1:9">
      <c r="A614" s="371" t="s">
        <v>1109</v>
      </c>
      <c r="B614" s="371" t="s">
        <v>2223</v>
      </c>
      <c r="C614" s="371" t="s">
        <v>511</v>
      </c>
      <c r="D614" s="371" t="s">
        <v>2663</v>
      </c>
      <c r="I614" s="371" t="s">
        <v>2910</v>
      </c>
    </row>
    <row r="615" spans="1:9">
      <c r="A615" s="371" t="s">
        <v>1110</v>
      </c>
      <c r="B615" s="371" t="s">
        <v>2224</v>
      </c>
      <c r="C615" s="371" t="s">
        <v>511</v>
      </c>
      <c r="D615" s="371" t="s">
        <v>2663</v>
      </c>
      <c r="I615" s="371" t="s">
        <v>2911</v>
      </c>
    </row>
    <row r="616" spans="1:9">
      <c r="A616" s="371" t="s">
        <v>1111</v>
      </c>
      <c r="B616" s="371" t="s">
        <v>2225</v>
      </c>
      <c r="C616" s="371" t="s">
        <v>511</v>
      </c>
      <c r="D616" s="371" t="s">
        <v>2663</v>
      </c>
      <c r="I616" s="371" t="s">
        <v>2912</v>
      </c>
    </row>
    <row r="617" spans="1:9">
      <c r="A617" s="371" t="s">
        <v>578</v>
      </c>
      <c r="B617" s="371" t="s">
        <v>2226</v>
      </c>
      <c r="C617" s="371" t="s">
        <v>511</v>
      </c>
      <c r="D617" s="371" t="s">
        <v>2666</v>
      </c>
      <c r="I617" s="371" t="s">
        <v>2913</v>
      </c>
    </row>
    <row r="618" spans="1:9">
      <c r="A618" s="371" t="s">
        <v>579</v>
      </c>
      <c r="B618" s="371" t="s">
        <v>2227</v>
      </c>
      <c r="C618" s="371" t="s">
        <v>514</v>
      </c>
      <c r="D618" s="371" t="s">
        <v>515</v>
      </c>
      <c r="I618" s="371" t="s">
        <v>2914</v>
      </c>
    </row>
    <row r="619" spans="1:9">
      <c r="A619" s="371" t="s">
        <v>580</v>
      </c>
      <c r="B619" s="371" t="s">
        <v>2228</v>
      </c>
      <c r="C619" s="371" t="s">
        <v>514</v>
      </c>
      <c r="D619" s="371" t="s">
        <v>515</v>
      </c>
      <c r="I619" s="371" t="s">
        <v>2915</v>
      </c>
    </row>
    <row r="620" spans="1:9">
      <c r="A620" s="371" t="s">
        <v>581</v>
      </c>
      <c r="B620" s="371" t="s">
        <v>2229</v>
      </c>
      <c r="C620" s="371" t="s">
        <v>514</v>
      </c>
      <c r="D620" s="371" t="s">
        <v>515</v>
      </c>
      <c r="I620" s="371" t="s">
        <v>1484</v>
      </c>
    </row>
    <row r="621" spans="1:9">
      <c r="A621" s="371" t="s">
        <v>1245</v>
      </c>
      <c r="B621" s="371" t="s">
        <v>2230</v>
      </c>
      <c r="C621" s="371" t="s">
        <v>514</v>
      </c>
      <c r="D621" s="371" t="s">
        <v>656</v>
      </c>
      <c r="I621" s="371" t="s">
        <v>2916</v>
      </c>
    </row>
    <row r="622" spans="1:9">
      <c r="A622" s="371" t="s">
        <v>154</v>
      </c>
      <c r="B622" s="371" t="s">
        <v>2231</v>
      </c>
      <c r="C622" s="371" t="s">
        <v>511</v>
      </c>
      <c r="D622" s="371" t="s">
        <v>2664</v>
      </c>
      <c r="I622" s="371" t="s">
        <v>2917</v>
      </c>
    </row>
    <row r="623" spans="1:9">
      <c r="A623" s="371" t="s">
        <v>155</v>
      </c>
      <c r="B623" s="371" t="s">
        <v>2232</v>
      </c>
      <c r="C623" s="371" t="s">
        <v>511</v>
      </c>
      <c r="D623" s="371" t="s">
        <v>2664</v>
      </c>
      <c r="I623" s="371" t="s">
        <v>2918</v>
      </c>
    </row>
    <row r="624" spans="1:9">
      <c r="A624" s="371" t="s">
        <v>156</v>
      </c>
      <c r="B624" s="371" t="s">
        <v>2233</v>
      </c>
      <c r="C624" s="371" t="s">
        <v>514</v>
      </c>
      <c r="D624" s="371" t="s">
        <v>449</v>
      </c>
      <c r="I624" s="371" t="s">
        <v>2919</v>
      </c>
    </row>
    <row r="625" spans="1:9">
      <c r="A625" s="371" t="s">
        <v>157</v>
      </c>
      <c r="B625" s="371" t="s">
        <v>2234</v>
      </c>
      <c r="C625" s="371" t="s">
        <v>511</v>
      </c>
      <c r="D625" s="371" t="s">
        <v>2668</v>
      </c>
      <c r="I625" s="371" t="s">
        <v>2920</v>
      </c>
    </row>
    <row r="626" spans="1:9">
      <c r="A626" s="371" t="s">
        <v>158</v>
      </c>
      <c r="B626" s="371" t="s">
        <v>2235</v>
      </c>
      <c r="C626" s="371" t="s">
        <v>511</v>
      </c>
      <c r="D626" s="371" t="s">
        <v>2668</v>
      </c>
      <c r="I626" s="371" t="s">
        <v>2921</v>
      </c>
    </row>
    <row r="627" spans="1:9">
      <c r="A627" s="371" t="s">
        <v>163</v>
      </c>
      <c r="B627" s="371" t="s">
        <v>2236</v>
      </c>
      <c r="C627" s="371" t="s">
        <v>511</v>
      </c>
      <c r="D627" s="371" t="s">
        <v>2668</v>
      </c>
      <c r="I627" s="371" t="s">
        <v>2922</v>
      </c>
    </row>
    <row r="628" spans="1:9">
      <c r="A628" s="371" t="s">
        <v>96</v>
      </c>
      <c r="B628" s="371" t="s">
        <v>2237</v>
      </c>
      <c r="C628" s="371" t="s">
        <v>511</v>
      </c>
      <c r="D628" s="371" t="s">
        <v>2668</v>
      </c>
      <c r="I628" s="371" t="s">
        <v>2923</v>
      </c>
    </row>
    <row r="629" spans="1:9">
      <c r="A629" s="371" t="s">
        <v>697</v>
      </c>
      <c r="B629" s="371" t="s">
        <v>2238</v>
      </c>
      <c r="C629" s="371" t="s">
        <v>514</v>
      </c>
      <c r="D629" s="371" t="s">
        <v>448</v>
      </c>
      <c r="I629" s="371" t="s">
        <v>2924</v>
      </c>
    </row>
    <row r="630" spans="1:9">
      <c r="A630" s="371" t="s">
        <v>97</v>
      </c>
      <c r="B630" s="371" t="s">
        <v>2239</v>
      </c>
      <c r="C630" s="371" t="s">
        <v>511</v>
      </c>
      <c r="D630" s="371" t="s">
        <v>452</v>
      </c>
      <c r="I630" s="371" t="s">
        <v>1485</v>
      </c>
    </row>
    <row r="631" spans="1:9">
      <c r="A631" s="371" t="s">
        <v>98</v>
      </c>
      <c r="B631" s="371" t="s">
        <v>2240</v>
      </c>
      <c r="C631" s="371" t="s">
        <v>511</v>
      </c>
      <c r="D631" s="371" t="s">
        <v>449</v>
      </c>
      <c r="I631" s="371" t="s">
        <v>2925</v>
      </c>
    </row>
    <row r="632" spans="1:9">
      <c r="A632" s="371" t="s">
        <v>1246</v>
      </c>
      <c r="B632" s="371" t="s">
        <v>2241</v>
      </c>
      <c r="C632" s="371" t="s">
        <v>511</v>
      </c>
      <c r="D632" s="371" t="s">
        <v>2668</v>
      </c>
      <c r="I632" s="371" t="s">
        <v>2926</v>
      </c>
    </row>
    <row r="633" spans="1:9">
      <c r="A633" s="371" t="s">
        <v>242</v>
      </c>
      <c r="B633" s="371" t="s">
        <v>2242</v>
      </c>
      <c r="C633" s="371" t="s">
        <v>511</v>
      </c>
      <c r="D633" s="371" t="s">
        <v>2664</v>
      </c>
      <c r="I633" s="371" t="s">
        <v>2927</v>
      </c>
    </row>
    <row r="634" spans="1:9">
      <c r="A634" s="371" t="s">
        <v>1112</v>
      </c>
      <c r="B634" s="371" t="s">
        <v>2243</v>
      </c>
      <c r="C634" s="371" t="s">
        <v>514</v>
      </c>
      <c r="D634" s="371" t="s">
        <v>449</v>
      </c>
      <c r="I634" s="371" t="s">
        <v>2928</v>
      </c>
    </row>
    <row r="635" spans="1:9">
      <c r="A635" s="371" t="s">
        <v>698</v>
      </c>
      <c r="B635" s="371" t="s">
        <v>2244</v>
      </c>
      <c r="C635" s="371" t="s">
        <v>514</v>
      </c>
      <c r="D635" s="371" t="s">
        <v>449</v>
      </c>
      <c r="I635" s="371" t="s">
        <v>2929</v>
      </c>
    </row>
    <row r="636" spans="1:9">
      <c r="A636" s="371" t="s">
        <v>898</v>
      </c>
      <c r="B636" s="371" t="s">
        <v>2245</v>
      </c>
      <c r="C636" s="371" t="s">
        <v>514</v>
      </c>
      <c r="D636" s="371" t="s">
        <v>449</v>
      </c>
      <c r="I636" s="371" t="s">
        <v>1486</v>
      </c>
    </row>
    <row r="637" spans="1:9">
      <c r="A637" s="371" t="s">
        <v>899</v>
      </c>
      <c r="B637" s="371" t="s">
        <v>2246</v>
      </c>
      <c r="C637" s="371" t="s">
        <v>514</v>
      </c>
      <c r="D637" s="371" t="s">
        <v>449</v>
      </c>
      <c r="I637" s="371" t="s">
        <v>2930</v>
      </c>
    </row>
    <row r="638" spans="1:9">
      <c r="A638" s="371" t="s">
        <v>1002</v>
      </c>
      <c r="B638" s="371" t="s">
        <v>2247</v>
      </c>
      <c r="C638" s="371" t="s">
        <v>514</v>
      </c>
      <c r="D638" s="371" t="s">
        <v>449</v>
      </c>
      <c r="I638" s="371" t="s">
        <v>2931</v>
      </c>
    </row>
    <row r="639" spans="1:9">
      <c r="A639" s="371" t="s">
        <v>1113</v>
      </c>
      <c r="B639" s="371" t="s">
        <v>2248</v>
      </c>
      <c r="C639" s="371" t="s">
        <v>514</v>
      </c>
      <c r="D639" s="371" t="s">
        <v>449</v>
      </c>
      <c r="I639" s="371" t="s">
        <v>2932</v>
      </c>
    </row>
    <row r="640" spans="1:9">
      <c r="A640" s="371" t="s">
        <v>1003</v>
      </c>
      <c r="B640" s="371" t="s">
        <v>2249</v>
      </c>
      <c r="C640" s="371" t="s">
        <v>511</v>
      </c>
      <c r="D640" s="371" t="s">
        <v>452</v>
      </c>
      <c r="I640" s="371" t="s">
        <v>1487</v>
      </c>
    </row>
    <row r="641" spans="1:9">
      <c r="A641" s="371" t="s">
        <v>243</v>
      </c>
      <c r="B641" s="371" t="s">
        <v>2250</v>
      </c>
      <c r="C641" s="371" t="s">
        <v>511</v>
      </c>
      <c r="D641" s="371" t="s">
        <v>452</v>
      </c>
      <c r="I641" s="371" t="s">
        <v>1488</v>
      </c>
    </row>
    <row r="642" spans="1:9">
      <c r="A642" s="371" t="s">
        <v>244</v>
      </c>
      <c r="B642" s="371" t="s">
        <v>2251</v>
      </c>
      <c r="C642" s="371" t="s">
        <v>511</v>
      </c>
      <c r="D642" s="371" t="s">
        <v>452</v>
      </c>
      <c r="I642" s="371" t="s">
        <v>1489</v>
      </c>
    </row>
    <row r="643" spans="1:9">
      <c r="A643" s="371" t="s">
        <v>245</v>
      </c>
      <c r="B643" s="371" t="s">
        <v>2252</v>
      </c>
      <c r="C643" s="371" t="s">
        <v>511</v>
      </c>
      <c r="D643" s="371" t="s">
        <v>452</v>
      </c>
      <c r="I643" s="371" t="s">
        <v>1490</v>
      </c>
    </row>
    <row r="644" spans="1:9">
      <c r="A644" s="371" t="s">
        <v>1247</v>
      </c>
      <c r="B644" s="371" t="s">
        <v>2253</v>
      </c>
      <c r="C644" s="371" t="s">
        <v>511</v>
      </c>
      <c r="D644" s="371" t="s">
        <v>452</v>
      </c>
      <c r="I644" s="371" t="s">
        <v>1137</v>
      </c>
    </row>
    <row r="645" spans="1:9">
      <c r="A645" s="371" t="s">
        <v>1359</v>
      </c>
      <c r="B645" s="371" t="s">
        <v>2254</v>
      </c>
      <c r="C645" s="371" t="s">
        <v>514</v>
      </c>
      <c r="D645" s="371" t="s">
        <v>449</v>
      </c>
      <c r="I645" s="371" t="s">
        <v>1138</v>
      </c>
    </row>
    <row r="646" spans="1:9">
      <c r="A646" s="371" t="s">
        <v>820</v>
      </c>
      <c r="B646" s="371" t="s">
        <v>2255</v>
      </c>
      <c r="C646" s="371" t="s">
        <v>514</v>
      </c>
      <c r="D646" s="371" t="s">
        <v>449</v>
      </c>
      <c r="I646" s="371" t="s">
        <v>1139</v>
      </c>
    </row>
    <row r="647" spans="1:9">
      <c r="A647" s="371" t="s">
        <v>1114</v>
      </c>
      <c r="B647" s="371" t="s">
        <v>2256</v>
      </c>
      <c r="C647" s="371" t="s">
        <v>514</v>
      </c>
      <c r="D647" s="371" t="s">
        <v>448</v>
      </c>
      <c r="I647" s="371" t="s">
        <v>1140</v>
      </c>
    </row>
    <row r="648" spans="1:9">
      <c r="A648" s="371" t="s">
        <v>1634</v>
      </c>
      <c r="B648" s="371" t="s">
        <v>2257</v>
      </c>
      <c r="C648" s="371" t="s">
        <v>514</v>
      </c>
      <c r="D648" s="371" t="s">
        <v>448</v>
      </c>
      <c r="I648" s="371" t="s">
        <v>1141</v>
      </c>
    </row>
    <row r="649" spans="1:9">
      <c r="A649" s="371" t="s">
        <v>1115</v>
      </c>
      <c r="B649" s="371" t="s">
        <v>2258</v>
      </c>
      <c r="C649" s="371" t="s">
        <v>514</v>
      </c>
      <c r="D649" s="371" t="s">
        <v>448</v>
      </c>
      <c r="I649" s="371" t="s">
        <v>1304</v>
      </c>
    </row>
    <row r="650" spans="1:9">
      <c r="A650" s="371" t="s">
        <v>1116</v>
      </c>
      <c r="B650" s="371" t="s">
        <v>2259</v>
      </c>
      <c r="C650" s="371" t="s">
        <v>514</v>
      </c>
      <c r="D650" s="371" t="s">
        <v>448</v>
      </c>
      <c r="I650" s="371" t="s">
        <v>1305</v>
      </c>
    </row>
    <row r="651" spans="1:9">
      <c r="A651" s="371" t="s">
        <v>1248</v>
      </c>
      <c r="B651" s="371" t="s">
        <v>2260</v>
      </c>
      <c r="C651" s="371" t="s">
        <v>514</v>
      </c>
      <c r="D651" s="371" t="s">
        <v>448</v>
      </c>
      <c r="I651" s="371" t="s">
        <v>1491</v>
      </c>
    </row>
    <row r="652" spans="1:9">
      <c r="A652" s="371" t="s">
        <v>737</v>
      </c>
      <c r="B652" s="371" t="s">
        <v>2261</v>
      </c>
      <c r="C652" s="371" t="s">
        <v>514</v>
      </c>
      <c r="D652" s="371" t="s">
        <v>656</v>
      </c>
      <c r="I652" s="371" t="s">
        <v>1492</v>
      </c>
    </row>
    <row r="653" spans="1:9">
      <c r="A653" s="371" t="s">
        <v>576</v>
      </c>
      <c r="B653" s="371" t="s">
        <v>2262</v>
      </c>
      <c r="C653" s="371" t="s">
        <v>514</v>
      </c>
      <c r="D653" s="371" t="s">
        <v>656</v>
      </c>
      <c r="I653" s="371" t="s">
        <v>1493</v>
      </c>
    </row>
    <row r="654" spans="1:9">
      <c r="A654" s="371" t="s">
        <v>246</v>
      </c>
      <c r="B654" s="371" t="s">
        <v>2263</v>
      </c>
      <c r="C654" s="371" t="s">
        <v>511</v>
      </c>
      <c r="D654" s="371" t="s">
        <v>449</v>
      </c>
      <c r="I654" s="371" t="s">
        <v>1494</v>
      </c>
    </row>
    <row r="655" spans="1:9">
      <c r="A655" s="371" t="s">
        <v>900</v>
      </c>
      <c r="B655" s="371" t="s">
        <v>2264</v>
      </c>
      <c r="C655" s="371" t="s">
        <v>511</v>
      </c>
      <c r="D655" s="371" t="s">
        <v>2666</v>
      </c>
      <c r="I655" s="371" t="s">
        <v>1495</v>
      </c>
    </row>
    <row r="656" spans="1:9">
      <c r="A656" s="371" t="s">
        <v>1360</v>
      </c>
      <c r="B656" s="371" t="s">
        <v>2265</v>
      </c>
      <c r="C656" s="371" t="s">
        <v>511</v>
      </c>
      <c r="D656" s="371" t="s">
        <v>2666</v>
      </c>
      <c r="I656" s="371" t="s">
        <v>1496</v>
      </c>
    </row>
    <row r="657" spans="1:9">
      <c r="A657" s="371" t="s">
        <v>1361</v>
      </c>
      <c r="B657" s="371" t="s">
        <v>2266</v>
      </c>
      <c r="C657" s="371" t="s">
        <v>511</v>
      </c>
      <c r="D657" s="371" t="s">
        <v>2666</v>
      </c>
      <c r="I657" s="371" t="s">
        <v>1497</v>
      </c>
    </row>
    <row r="658" spans="1:9">
      <c r="A658" s="371" t="s">
        <v>901</v>
      </c>
      <c r="B658" s="371" t="s">
        <v>2267</v>
      </c>
      <c r="C658" s="371" t="s">
        <v>511</v>
      </c>
      <c r="D658" s="371" t="s">
        <v>2666</v>
      </c>
      <c r="I658" s="371" t="s">
        <v>1498</v>
      </c>
    </row>
    <row r="659" spans="1:9">
      <c r="A659" s="371" t="s">
        <v>55</v>
      </c>
      <c r="B659" s="371" t="s">
        <v>2268</v>
      </c>
      <c r="C659" s="371" t="s">
        <v>514</v>
      </c>
      <c r="D659" s="371" t="s">
        <v>515</v>
      </c>
      <c r="I659" s="371" t="s">
        <v>1499</v>
      </c>
    </row>
    <row r="660" spans="1:9">
      <c r="A660" s="371" t="s">
        <v>616</v>
      </c>
      <c r="B660" s="371" t="s">
        <v>2269</v>
      </c>
      <c r="C660" s="371" t="s">
        <v>514</v>
      </c>
      <c r="D660" s="371" t="s">
        <v>515</v>
      </c>
      <c r="I660" s="371" t="s">
        <v>1500</v>
      </c>
    </row>
    <row r="661" spans="1:9">
      <c r="A661" s="371" t="s">
        <v>247</v>
      </c>
      <c r="B661" s="371" t="s">
        <v>2270</v>
      </c>
      <c r="C661" s="371" t="s">
        <v>514</v>
      </c>
      <c r="D661" s="371" t="s">
        <v>515</v>
      </c>
      <c r="I661" s="371" t="s">
        <v>1501</v>
      </c>
    </row>
    <row r="662" spans="1:9">
      <c r="A662" s="371" t="s">
        <v>1362</v>
      </c>
      <c r="B662" s="371" t="s">
        <v>2271</v>
      </c>
      <c r="C662" s="371" t="s">
        <v>514</v>
      </c>
      <c r="D662" s="371" t="s">
        <v>515</v>
      </c>
      <c r="I662" s="371" t="s">
        <v>1502</v>
      </c>
    </row>
    <row r="663" spans="1:9">
      <c r="A663" s="371" t="s">
        <v>248</v>
      </c>
      <c r="B663" s="371" t="s">
        <v>248</v>
      </c>
      <c r="C663" s="371" t="s">
        <v>514</v>
      </c>
      <c r="D663" s="371" t="s">
        <v>515</v>
      </c>
      <c r="I663" s="371" t="s">
        <v>1503</v>
      </c>
    </row>
    <row r="664" spans="1:9">
      <c r="A664" s="371" t="s">
        <v>821</v>
      </c>
      <c r="B664" s="371" t="s">
        <v>2272</v>
      </c>
      <c r="C664" s="371" t="s">
        <v>511</v>
      </c>
      <c r="D664" s="371" t="s">
        <v>449</v>
      </c>
      <c r="I664" s="371" t="s">
        <v>1504</v>
      </c>
    </row>
    <row r="665" spans="1:9">
      <c r="A665" s="371" t="s">
        <v>902</v>
      </c>
      <c r="B665" s="371" t="s">
        <v>2273</v>
      </c>
      <c r="C665" s="371" t="s">
        <v>511</v>
      </c>
      <c r="D665" s="371" t="s">
        <v>449</v>
      </c>
      <c r="I665" s="371" t="s">
        <v>1505</v>
      </c>
    </row>
    <row r="666" spans="1:9">
      <c r="A666" s="371" t="s">
        <v>249</v>
      </c>
      <c r="B666" s="371" t="s">
        <v>2274</v>
      </c>
      <c r="C666" s="371" t="s">
        <v>511</v>
      </c>
      <c r="D666" s="371" t="s">
        <v>449</v>
      </c>
      <c r="I666" s="371" t="s">
        <v>1506</v>
      </c>
    </row>
    <row r="667" spans="1:9">
      <c r="A667" s="371" t="s">
        <v>561</v>
      </c>
      <c r="B667" s="371" t="s">
        <v>2275</v>
      </c>
      <c r="C667" s="371" t="s">
        <v>514</v>
      </c>
      <c r="D667" s="371" t="s">
        <v>448</v>
      </c>
      <c r="I667" s="371" t="s">
        <v>1507</v>
      </c>
    </row>
    <row r="668" spans="1:9">
      <c r="A668" s="371" t="s">
        <v>562</v>
      </c>
      <c r="B668" s="371" t="s">
        <v>2276</v>
      </c>
      <c r="C668" s="371" t="s">
        <v>514</v>
      </c>
      <c r="D668" s="371" t="s">
        <v>448</v>
      </c>
      <c r="I668" s="371" t="s">
        <v>1508</v>
      </c>
    </row>
    <row r="669" spans="1:9">
      <c r="A669" s="371" t="s">
        <v>563</v>
      </c>
      <c r="B669" s="371" t="s">
        <v>2277</v>
      </c>
      <c r="C669" s="371" t="s">
        <v>514</v>
      </c>
      <c r="D669" s="371" t="s">
        <v>448</v>
      </c>
      <c r="I669" s="371" t="s">
        <v>2933</v>
      </c>
    </row>
    <row r="670" spans="1:9">
      <c r="A670" s="371" t="s">
        <v>564</v>
      </c>
      <c r="B670" s="371" t="s">
        <v>2278</v>
      </c>
      <c r="C670" s="371" t="s">
        <v>514</v>
      </c>
      <c r="D670" s="371" t="s">
        <v>448</v>
      </c>
      <c r="I670" s="371" t="s">
        <v>2934</v>
      </c>
    </row>
    <row r="671" spans="1:9">
      <c r="A671" s="371" t="s">
        <v>903</v>
      </c>
      <c r="B671" s="371" t="s">
        <v>2279</v>
      </c>
      <c r="C671" s="371" t="s">
        <v>511</v>
      </c>
      <c r="D671" s="371" t="s">
        <v>2663</v>
      </c>
      <c r="I671" s="371" t="s">
        <v>2935</v>
      </c>
    </row>
    <row r="672" spans="1:9">
      <c r="A672" s="371" t="s">
        <v>904</v>
      </c>
      <c r="B672" s="371" t="s">
        <v>2280</v>
      </c>
      <c r="C672" s="371" t="s">
        <v>511</v>
      </c>
      <c r="D672" s="371" t="s">
        <v>449</v>
      </c>
      <c r="I672" s="371" t="s">
        <v>2936</v>
      </c>
    </row>
    <row r="673" spans="1:9">
      <c r="A673" s="371" t="s">
        <v>1117</v>
      </c>
      <c r="B673" s="371" t="s">
        <v>2281</v>
      </c>
      <c r="C673" s="371" t="s">
        <v>511</v>
      </c>
      <c r="D673" s="371" t="s">
        <v>449</v>
      </c>
      <c r="I673" s="371" t="s">
        <v>2937</v>
      </c>
    </row>
    <row r="674" spans="1:9">
      <c r="A674" s="371" t="s">
        <v>250</v>
      </c>
      <c r="B674" s="371" t="s">
        <v>2282</v>
      </c>
      <c r="C674" s="371" t="s">
        <v>514</v>
      </c>
      <c r="D674" s="371" t="s">
        <v>448</v>
      </c>
      <c r="I674" s="371" t="s">
        <v>2938</v>
      </c>
    </row>
    <row r="675" spans="1:9">
      <c r="A675" s="371" t="s">
        <v>251</v>
      </c>
      <c r="B675" s="371" t="s">
        <v>2283</v>
      </c>
      <c r="C675" s="371" t="s">
        <v>514</v>
      </c>
      <c r="D675" s="371" t="s">
        <v>448</v>
      </c>
      <c r="I675" s="371" t="s">
        <v>2939</v>
      </c>
    </row>
    <row r="676" spans="1:9">
      <c r="A676" s="371" t="s">
        <v>1249</v>
      </c>
      <c r="B676" s="371" t="s">
        <v>2284</v>
      </c>
      <c r="C676" s="371" t="s">
        <v>511</v>
      </c>
      <c r="D676" s="371" t="s">
        <v>2663</v>
      </c>
      <c r="I676" s="371" t="s">
        <v>2940</v>
      </c>
    </row>
    <row r="677" spans="1:9">
      <c r="A677" s="371" t="s">
        <v>1250</v>
      </c>
      <c r="B677" s="371" t="s">
        <v>2285</v>
      </c>
      <c r="C677" s="371" t="s">
        <v>511</v>
      </c>
      <c r="D677" s="371" t="s">
        <v>2663</v>
      </c>
      <c r="I677" s="371" t="s">
        <v>2941</v>
      </c>
    </row>
    <row r="678" spans="1:9">
      <c r="A678" s="371" t="s">
        <v>252</v>
      </c>
      <c r="B678" s="371" t="s">
        <v>2286</v>
      </c>
      <c r="C678" s="371" t="s">
        <v>511</v>
      </c>
      <c r="D678" s="371" t="s">
        <v>2664</v>
      </c>
      <c r="I678" s="371" t="s">
        <v>2942</v>
      </c>
    </row>
    <row r="679" spans="1:9">
      <c r="A679" s="371" t="s">
        <v>1363</v>
      </c>
      <c r="B679" s="371" t="s">
        <v>2287</v>
      </c>
      <c r="C679" s="371" t="s">
        <v>511</v>
      </c>
      <c r="D679" s="371" t="s">
        <v>2663</v>
      </c>
      <c r="I679" s="371" t="s">
        <v>2943</v>
      </c>
    </row>
    <row r="680" spans="1:9">
      <c r="A680" s="371" t="s">
        <v>1004</v>
      </c>
      <c r="B680" s="371" t="s">
        <v>1004</v>
      </c>
      <c r="C680" s="371" t="s">
        <v>514</v>
      </c>
      <c r="D680" s="371" t="s">
        <v>448</v>
      </c>
      <c r="I680" s="371" t="s">
        <v>2944</v>
      </c>
    </row>
    <row r="681" spans="1:9">
      <c r="A681" s="371" t="s">
        <v>905</v>
      </c>
      <c r="B681" s="371" t="s">
        <v>2288</v>
      </c>
      <c r="C681" s="371" t="s">
        <v>514</v>
      </c>
      <c r="D681" s="371" t="s">
        <v>656</v>
      </c>
      <c r="I681" s="371" t="s">
        <v>2945</v>
      </c>
    </row>
    <row r="682" spans="1:9">
      <c r="A682" s="371" t="s">
        <v>906</v>
      </c>
      <c r="B682" s="371" t="s">
        <v>2289</v>
      </c>
      <c r="C682" s="371" t="s">
        <v>514</v>
      </c>
      <c r="D682" s="371" t="s">
        <v>656</v>
      </c>
      <c r="I682" s="371" t="s">
        <v>2946</v>
      </c>
    </row>
    <row r="683" spans="1:9">
      <c r="A683" s="371" t="s">
        <v>253</v>
      </c>
      <c r="B683" s="371" t="s">
        <v>2290</v>
      </c>
      <c r="C683" s="371" t="s">
        <v>514</v>
      </c>
      <c r="D683" s="371" t="s">
        <v>656</v>
      </c>
      <c r="I683" s="371" t="s">
        <v>2947</v>
      </c>
    </row>
    <row r="684" spans="1:9">
      <c r="A684" s="371" t="s">
        <v>254</v>
      </c>
      <c r="B684" s="371" t="s">
        <v>2291</v>
      </c>
      <c r="C684" s="371" t="s">
        <v>514</v>
      </c>
      <c r="D684" s="371" t="s">
        <v>656</v>
      </c>
      <c r="I684" s="371" t="s">
        <v>2948</v>
      </c>
    </row>
    <row r="685" spans="1:9">
      <c r="A685" s="371" t="s">
        <v>565</v>
      </c>
      <c r="B685" s="371" t="s">
        <v>2292</v>
      </c>
      <c r="C685" s="371" t="s">
        <v>514</v>
      </c>
      <c r="D685" s="371" t="s">
        <v>656</v>
      </c>
      <c r="I685" s="371" t="s">
        <v>2949</v>
      </c>
    </row>
    <row r="686" spans="1:9">
      <c r="A686" s="371" t="s">
        <v>255</v>
      </c>
      <c r="B686" s="371" t="s">
        <v>2293</v>
      </c>
      <c r="C686" s="371" t="s">
        <v>511</v>
      </c>
      <c r="D686" s="371" t="s">
        <v>2664</v>
      </c>
      <c r="I686" s="371" t="s">
        <v>2950</v>
      </c>
    </row>
    <row r="687" spans="1:9">
      <c r="A687" s="371" t="s">
        <v>179</v>
      </c>
      <c r="B687" s="371" t="s">
        <v>2294</v>
      </c>
      <c r="C687" s="371" t="s">
        <v>511</v>
      </c>
      <c r="D687" s="371" t="s">
        <v>452</v>
      </c>
      <c r="I687" s="371" t="s">
        <v>2951</v>
      </c>
    </row>
    <row r="688" spans="1:9">
      <c r="A688" s="371" t="s">
        <v>256</v>
      </c>
      <c r="B688" s="371" t="s">
        <v>2295</v>
      </c>
      <c r="C688" s="371" t="s">
        <v>511</v>
      </c>
      <c r="D688" s="371" t="s">
        <v>2667</v>
      </c>
      <c r="I688" s="371" t="s">
        <v>2952</v>
      </c>
    </row>
    <row r="689" spans="1:9">
      <c r="A689" s="371" t="s">
        <v>257</v>
      </c>
      <c r="B689" s="371" t="s">
        <v>2296</v>
      </c>
      <c r="C689" s="371" t="s">
        <v>514</v>
      </c>
      <c r="D689" s="371" t="s">
        <v>515</v>
      </c>
      <c r="I689" s="371" t="s">
        <v>2953</v>
      </c>
    </row>
    <row r="690" spans="1:9">
      <c r="A690" s="371" t="s">
        <v>907</v>
      </c>
      <c r="B690" s="371" t="s">
        <v>2297</v>
      </c>
      <c r="C690" s="371" t="s">
        <v>514</v>
      </c>
      <c r="D690" s="371" t="s">
        <v>515</v>
      </c>
      <c r="I690" s="371" t="s">
        <v>2954</v>
      </c>
    </row>
    <row r="691" spans="1:9">
      <c r="A691" s="371" t="s">
        <v>180</v>
      </c>
      <c r="B691" s="371" t="s">
        <v>2298</v>
      </c>
      <c r="C691" s="371" t="s">
        <v>514</v>
      </c>
      <c r="D691" s="371" t="s">
        <v>515</v>
      </c>
      <c r="I691" s="371" t="s">
        <v>2955</v>
      </c>
    </row>
    <row r="692" spans="1:9">
      <c r="A692" s="371" t="s">
        <v>258</v>
      </c>
      <c r="B692" s="371" t="s">
        <v>2299</v>
      </c>
      <c r="C692" s="371" t="s">
        <v>514</v>
      </c>
      <c r="D692" s="371" t="s">
        <v>515</v>
      </c>
      <c r="I692" s="371" t="s">
        <v>2956</v>
      </c>
    </row>
    <row r="693" spans="1:9">
      <c r="A693" s="371" t="s">
        <v>197</v>
      </c>
      <c r="B693" s="371" t="s">
        <v>2300</v>
      </c>
      <c r="C693" s="371" t="s">
        <v>514</v>
      </c>
      <c r="D693" s="371" t="s">
        <v>515</v>
      </c>
      <c r="I693" s="371" t="s">
        <v>2957</v>
      </c>
    </row>
    <row r="694" spans="1:9">
      <c r="A694" s="371" t="s">
        <v>1251</v>
      </c>
      <c r="B694" s="371" t="s">
        <v>2301</v>
      </c>
      <c r="C694" s="371" t="s">
        <v>511</v>
      </c>
      <c r="D694" s="371" t="s">
        <v>2663</v>
      </c>
      <c r="I694" s="371" t="s">
        <v>2958</v>
      </c>
    </row>
    <row r="695" spans="1:9">
      <c r="A695" s="371" t="s">
        <v>1005</v>
      </c>
      <c r="B695" s="371" t="s">
        <v>2302</v>
      </c>
      <c r="C695" s="371" t="s">
        <v>511</v>
      </c>
      <c r="D695" s="371" t="s">
        <v>452</v>
      </c>
      <c r="I695" s="371" t="s">
        <v>2959</v>
      </c>
    </row>
    <row r="696" spans="1:9">
      <c r="A696" s="371" t="s">
        <v>198</v>
      </c>
      <c r="B696" s="371" t="s">
        <v>2303</v>
      </c>
      <c r="C696" s="371" t="s">
        <v>514</v>
      </c>
      <c r="D696" s="371" t="s">
        <v>656</v>
      </c>
      <c r="I696" s="371" t="s">
        <v>2960</v>
      </c>
    </row>
    <row r="697" spans="1:9">
      <c r="A697" s="371" t="s">
        <v>699</v>
      </c>
      <c r="B697" s="371" t="s">
        <v>2304</v>
      </c>
      <c r="C697" s="371" t="s">
        <v>514</v>
      </c>
      <c r="D697" s="371" t="s">
        <v>515</v>
      </c>
      <c r="I697" s="371" t="s">
        <v>2961</v>
      </c>
    </row>
    <row r="698" spans="1:9">
      <c r="A698" s="371" t="s">
        <v>908</v>
      </c>
      <c r="B698" s="371" t="s">
        <v>2305</v>
      </c>
      <c r="C698" s="371" t="s">
        <v>511</v>
      </c>
      <c r="D698" s="371" t="s">
        <v>449</v>
      </c>
      <c r="I698" s="371" t="s">
        <v>2962</v>
      </c>
    </row>
    <row r="699" spans="1:9">
      <c r="A699" s="371" t="s">
        <v>1252</v>
      </c>
      <c r="B699" s="371" t="s">
        <v>2306</v>
      </c>
      <c r="C699" s="371" t="s">
        <v>514</v>
      </c>
      <c r="D699" s="371" t="s">
        <v>449</v>
      </c>
      <c r="I699" s="371" t="s">
        <v>2963</v>
      </c>
    </row>
    <row r="700" spans="1:9">
      <c r="A700" s="371" t="s">
        <v>909</v>
      </c>
      <c r="B700" s="371" t="s">
        <v>2307</v>
      </c>
      <c r="C700" s="371" t="s">
        <v>511</v>
      </c>
      <c r="D700" s="371" t="s">
        <v>449</v>
      </c>
      <c r="I700" s="371" t="s">
        <v>2964</v>
      </c>
    </row>
    <row r="701" spans="1:9">
      <c r="A701" s="371" t="s">
        <v>1118</v>
      </c>
      <c r="B701" s="371" t="s">
        <v>2308</v>
      </c>
      <c r="C701" s="371" t="s">
        <v>511</v>
      </c>
      <c r="D701" s="371" t="s">
        <v>449</v>
      </c>
      <c r="I701" s="371" t="s">
        <v>2965</v>
      </c>
    </row>
    <row r="702" spans="1:9">
      <c r="A702" s="371" t="s">
        <v>1006</v>
      </c>
      <c r="B702" s="371" t="s">
        <v>1006</v>
      </c>
      <c r="C702" s="371" t="s">
        <v>514</v>
      </c>
      <c r="D702" s="371" t="s">
        <v>449</v>
      </c>
      <c r="I702" s="371" t="s">
        <v>2966</v>
      </c>
    </row>
    <row r="703" spans="1:9">
      <c r="A703" s="371" t="s">
        <v>822</v>
      </c>
      <c r="B703" s="371" t="s">
        <v>2309</v>
      </c>
      <c r="C703" s="371" t="s">
        <v>511</v>
      </c>
      <c r="D703" s="371" t="s">
        <v>2665</v>
      </c>
      <c r="I703" s="371" t="s">
        <v>2967</v>
      </c>
    </row>
    <row r="704" spans="1:9">
      <c r="A704" s="371" t="s">
        <v>1119</v>
      </c>
      <c r="B704" s="371" t="s">
        <v>1119</v>
      </c>
      <c r="C704" s="371" t="s">
        <v>511</v>
      </c>
      <c r="D704" s="371" t="s">
        <v>449</v>
      </c>
      <c r="I704" s="371" t="s">
        <v>2968</v>
      </c>
    </row>
    <row r="705" spans="1:9">
      <c r="A705" s="371" t="s">
        <v>1253</v>
      </c>
      <c r="B705" s="371" t="s">
        <v>1253</v>
      </c>
      <c r="C705" s="371" t="s">
        <v>511</v>
      </c>
      <c r="D705" s="371" t="s">
        <v>449</v>
      </c>
      <c r="I705" s="371" t="s">
        <v>2969</v>
      </c>
    </row>
    <row r="706" spans="1:9">
      <c r="A706" s="371" t="s">
        <v>1254</v>
      </c>
      <c r="B706" s="371" t="s">
        <v>2310</v>
      </c>
      <c r="C706" s="371" t="s">
        <v>511</v>
      </c>
      <c r="D706" s="371" t="s">
        <v>449</v>
      </c>
      <c r="I706" s="371" t="s">
        <v>2970</v>
      </c>
    </row>
    <row r="707" spans="1:9">
      <c r="A707" s="371" t="s">
        <v>1364</v>
      </c>
      <c r="B707" s="371" t="s">
        <v>1364</v>
      </c>
      <c r="C707" s="371" t="s">
        <v>511</v>
      </c>
      <c r="D707" s="371" t="s">
        <v>449</v>
      </c>
      <c r="I707" s="371" t="s">
        <v>2971</v>
      </c>
    </row>
    <row r="708" spans="1:9">
      <c r="A708" s="371" t="s">
        <v>1365</v>
      </c>
      <c r="B708" s="371" t="s">
        <v>1365</v>
      </c>
      <c r="C708" s="371" t="s">
        <v>511</v>
      </c>
      <c r="D708" s="371" t="s">
        <v>449</v>
      </c>
      <c r="I708" s="371" t="s">
        <v>3142</v>
      </c>
    </row>
    <row r="709" spans="1:9">
      <c r="A709" s="371" t="s">
        <v>1366</v>
      </c>
      <c r="B709" s="371" t="s">
        <v>1366</v>
      </c>
      <c r="C709" s="371" t="s">
        <v>511</v>
      </c>
      <c r="D709" s="371" t="s">
        <v>449</v>
      </c>
      <c r="I709" s="371" t="s">
        <v>1142</v>
      </c>
    </row>
    <row r="710" spans="1:9">
      <c r="A710" s="371" t="s">
        <v>2718</v>
      </c>
      <c r="B710" s="371" t="s">
        <v>2718</v>
      </c>
      <c r="C710" s="371" t="s">
        <v>511</v>
      </c>
      <c r="D710" s="371" t="s">
        <v>449</v>
      </c>
      <c r="I710" s="371" t="s">
        <v>1509</v>
      </c>
    </row>
    <row r="711" spans="1:9">
      <c r="A711" s="371" t="s">
        <v>3220</v>
      </c>
      <c r="B711" s="371" t="s">
        <v>3220</v>
      </c>
      <c r="C711" s="371" t="s">
        <v>511</v>
      </c>
      <c r="D711" s="371" t="s">
        <v>449</v>
      </c>
      <c r="I711" s="371" t="s">
        <v>2452</v>
      </c>
    </row>
    <row r="712" spans="1:9">
      <c r="A712" s="371" t="s">
        <v>2719</v>
      </c>
      <c r="B712" s="371" t="s">
        <v>2719</v>
      </c>
      <c r="C712" s="371" t="s">
        <v>511</v>
      </c>
      <c r="D712" s="371" t="s">
        <v>449</v>
      </c>
      <c r="I712" s="371" t="s">
        <v>1510</v>
      </c>
    </row>
    <row r="713" spans="1:9">
      <c r="A713" s="371" t="s">
        <v>1120</v>
      </c>
      <c r="B713" s="371" t="s">
        <v>2311</v>
      </c>
      <c r="C713" s="371" t="s">
        <v>511</v>
      </c>
      <c r="D713" s="371" t="s">
        <v>449</v>
      </c>
      <c r="I713" s="371" t="s">
        <v>1511</v>
      </c>
    </row>
    <row r="714" spans="1:9">
      <c r="A714" s="371" t="s">
        <v>1121</v>
      </c>
      <c r="B714" s="371" t="s">
        <v>2312</v>
      </c>
      <c r="C714" s="371" t="s">
        <v>511</v>
      </c>
      <c r="D714" s="371" t="s">
        <v>449</v>
      </c>
      <c r="I714" s="371" t="s">
        <v>1512</v>
      </c>
    </row>
    <row r="715" spans="1:9">
      <c r="A715" s="371" t="s">
        <v>1122</v>
      </c>
      <c r="B715" s="371" t="s">
        <v>1122</v>
      </c>
      <c r="C715" s="371" t="s">
        <v>511</v>
      </c>
      <c r="D715" s="371" t="s">
        <v>449</v>
      </c>
      <c r="I715" s="371" t="s">
        <v>1513</v>
      </c>
    </row>
    <row r="716" spans="1:9">
      <c r="A716" s="371" t="s">
        <v>1255</v>
      </c>
      <c r="B716" s="371" t="s">
        <v>1255</v>
      </c>
      <c r="C716" s="371" t="s">
        <v>511</v>
      </c>
      <c r="D716" s="371" t="s">
        <v>449</v>
      </c>
      <c r="I716" s="371" t="s">
        <v>1514</v>
      </c>
    </row>
    <row r="717" spans="1:9">
      <c r="A717" s="371" t="s">
        <v>3221</v>
      </c>
      <c r="B717" s="371" t="s">
        <v>3221</v>
      </c>
      <c r="C717" s="371" t="s">
        <v>511</v>
      </c>
      <c r="D717" s="371" t="s">
        <v>449</v>
      </c>
      <c r="I717" s="371" t="s">
        <v>1515</v>
      </c>
    </row>
    <row r="718" spans="1:9">
      <c r="A718" s="371" t="s">
        <v>1256</v>
      </c>
      <c r="B718" s="371" t="s">
        <v>1256</v>
      </c>
      <c r="C718" s="371" t="s">
        <v>511</v>
      </c>
      <c r="D718" s="371" t="s">
        <v>449</v>
      </c>
      <c r="I718" s="371" t="s">
        <v>1516</v>
      </c>
    </row>
    <row r="719" spans="1:9">
      <c r="A719" s="371" t="s">
        <v>1257</v>
      </c>
      <c r="B719" s="371" t="s">
        <v>1257</v>
      </c>
      <c r="C719" s="371" t="s">
        <v>511</v>
      </c>
      <c r="D719" s="371" t="s">
        <v>449</v>
      </c>
      <c r="I719" s="371" t="s">
        <v>1306</v>
      </c>
    </row>
    <row r="720" spans="1:9">
      <c r="A720" s="371" t="s">
        <v>2720</v>
      </c>
      <c r="B720" s="371" t="s">
        <v>2720</v>
      </c>
      <c r="C720" s="371" t="s">
        <v>511</v>
      </c>
      <c r="D720" s="371" t="s">
        <v>449</v>
      </c>
      <c r="I720" s="371" t="s">
        <v>1307</v>
      </c>
    </row>
    <row r="721" spans="1:9">
      <c r="A721" s="371" t="s">
        <v>1367</v>
      </c>
      <c r="B721" s="371" t="s">
        <v>2313</v>
      </c>
      <c r="C721" s="371" t="s">
        <v>511</v>
      </c>
      <c r="D721" s="371" t="s">
        <v>449</v>
      </c>
      <c r="I721" s="371" t="s">
        <v>1308</v>
      </c>
    </row>
    <row r="722" spans="1:9">
      <c r="A722" s="371" t="s">
        <v>1368</v>
      </c>
      <c r="B722" s="371" t="s">
        <v>1368</v>
      </c>
      <c r="C722" s="371" t="s">
        <v>511</v>
      </c>
      <c r="D722" s="371" t="s">
        <v>449</v>
      </c>
      <c r="I722" s="371" t="s">
        <v>1517</v>
      </c>
    </row>
    <row r="723" spans="1:9">
      <c r="A723" s="371" t="s">
        <v>1369</v>
      </c>
      <c r="B723" s="371" t="s">
        <v>1369</v>
      </c>
      <c r="C723" s="371" t="s">
        <v>511</v>
      </c>
      <c r="D723" s="371" t="s">
        <v>449</v>
      </c>
      <c r="I723" s="371" t="s">
        <v>1518</v>
      </c>
    </row>
    <row r="724" spans="1:9">
      <c r="A724" s="371" t="s">
        <v>1370</v>
      </c>
      <c r="B724" s="371" t="s">
        <v>1370</v>
      </c>
      <c r="C724" s="371" t="s">
        <v>511</v>
      </c>
      <c r="D724" s="371" t="s">
        <v>449</v>
      </c>
      <c r="I724" s="371" t="s">
        <v>1519</v>
      </c>
    </row>
    <row r="725" spans="1:9">
      <c r="A725" s="371" t="s">
        <v>1371</v>
      </c>
      <c r="B725" s="371" t="s">
        <v>1371</v>
      </c>
      <c r="C725" s="371" t="s">
        <v>511</v>
      </c>
      <c r="D725" s="371" t="s">
        <v>449</v>
      </c>
      <c r="I725" s="371" t="s">
        <v>1520</v>
      </c>
    </row>
    <row r="726" spans="1:9">
      <c r="A726" s="371" t="s">
        <v>1372</v>
      </c>
      <c r="B726" s="371" t="s">
        <v>1372</v>
      </c>
      <c r="C726" s="371" t="s">
        <v>511</v>
      </c>
      <c r="D726" s="371" t="s">
        <v>449</v>
      </c>
      <c r="I726" s="371" t="s">
        <v>1521</v>
      </c>
    </row>
    <row r="727" spans="1:9">
      <c r="A727" s="371" t="s">
        <v>1373</v>
      </c>
      <c r="B727" s="371" t="s">
        <v>1373</v>
      </c>
      <c r="C727" s="371" t="s">
        <v>511</v>
      </c>
      <c r="D727" s="371" t="s">
        <v>449</v>
      </c>
      <c r="I727" s="371" t="s">
        <v>1522</v>
      </c>
    </row>
    <row r="728" spans="1:9">
      <c r="A728" s="371" t="s">
        <v>1374</v>
      </c>
      <c r="B728" s="371" t="s">
        <v>1374</v>
      </c>
      <c r="C728" s="371" t="s">
        <v>511</v>
      </c>
      <c r="D728" s="371" t="s">
        <v>449</v>
      </c>
      <c r="I728" s="371" t="s">
        <v>1523</v>
      </c>
    </row>
    <row r="729" spans="1:9">
      <c r="A729" s="371" t="s">
        <v>1375</v>
      </c>
      <c r="B729" s="371" t="s">
        <v>1375</v>
      </c>
      <c r="C729" s="371" t="s">
        <v>511</v>
      </c>
      <c r="D729" s="371" t="s">
        <v>449</v>
      </c>
      <c r="I729" s="371" t="s">
        <v>1524</v>
      </c>
    </row>
    <row r="730" spans="1:9">
      <c r="A730" s="371" t="s">
        <v>1376</v>
      </c>
      <c r="B730" s="371" t="s">
        <v>1376</v>
      </c>
      <c r="C730" s="371" t="s">
        <v>511</v>
      </c>
      <c r="D730" s="371" t="s">
        <v>449</v>
      </c>
      <c r="I730" s="371" t="s">
        <v>1525</v>
      </c>
    </row>
    <row r="731" spans="1:9">
      <c r="A731" s="371" t="s">
        <v>1377</v>
      </c>
      <c r="B731" s="371" t="s">
        <v>1377</v>
      </c>
      <c r="C731" s="371" t="s">
        <v>511</v>
      </c>
      <c r="D731" s="371" t="s">
        <v>449</v>
      </c>
      <c r="I731" s="371" t="s">
        <v>1526</v>
      </c>
    </row>
    <row r="732" spans="1:9">
      <c r="A732" s="371" t="s">
        <v>1378</v>
      </c>
      <c r="B732" s="371" t="s">
        <v>1378</v>
      </c>
      <c r="C732" s="371" t="s">
        <v>511</v>
      </c>
      <c r="D732" s="371" t="s">
        <v>449</v>
      </c>
      <c r="I732" s="371" t="s">
        <v>1527</v>
      </c>
    </row>
    <row r="733" spans="1:9">
      <c r="A733" s="371" t="s">
        <v>1379</v>
      </c>
      <c r="B733" s="371" t="s">
        <v>1379</v>
      </c>
      <c r="C733" s="371" t="s">
        <v>511</v>
      </c>
      <c r="D733" s="371" t="s">
        <v>449</v>
      </c>
      <c r="I733" s="371" t="s">
        <v>2972</v>
      </c>
    </row>
    <row r="734" spans="1:9">
      <c r="A734" s="371" t="s">
        <v>1380</v>
      </c>
      <c r="B734" s="371" t="s">
        <v>1380</v>
      </c>
      <c r="C734" s="371" t="s">
        <v>511</v>
      </c>
      <c r="D734" s="371" t="s">
        <v>449</v>
      </c>
      <c r="I734" s="371" t="s">
        <v>2973</v>
      </c>
    </row>
    <row r="735" spans="1:9">
      <c r="A735" s="371" t="s">
        <v>1381</v>
      </c>
      <c r="B735" s="371" t="s">
        <v>1381</v>
      </c>
      <c r="C735" s="371" t="s">
        <v>511</v>
      </c>
      <c r="D735" s="371" t="s">
        <v>449</v>
      </c>
      <c r="I735" s="371" t="s">
        <v>2974</v>
      </c>
    </row>
    <row r="736" spans="1:9">
      <c r="A736" s="371" t="s">
        <v>1382</v>
      </c>
      <c r="B736" s="371" t="s">
        <v>1382</v>
      </c>
      <c r="C736" s="371" t="s">
        <v>511</v>
      </c>
      <c r="D736" s="371" t="s">
        <v>449</v>
      </c>
      <c r="I736" s="371" t="s">
        <v>2975</v>
      </c>
    </row>
    <row r="737" spans="1:9">
      <c r="A737" s="371" t="s">
        <v>2721</v>
      </c>
      <c r="B737" s="371" t="s">
        <v>2721</v>
      </c>
      <c r="C737" s="371" t="s">
        <v>511</v>
      </c>
      <c r="D737" s="371" t="s">
        <v>449</v>
      </c>
      <c r="I737" s="371" t="s">
        <v>2976</v>
      </c>
    </row>
    <row r="738" spans="1:9">
      <c r="A738" s="371" t="s">
        <v>2722</v>
      </c>
      <c r="B738" s="371" t="s">
        <v>2722</v>
      </c>
      <c r="C738" s="371" t="s">
        <v>511</v>
      </c>
      <c r="D738" s="371" t="s">
        <v>449</v>
      </c>
      <c r="I738" s="371" t="s">
        <v>2977</v>
      </c>
    </row>
    <row r="739" spans="1:9">
      <c r="A739" s="371" t="s">
        <v>2723</v>
      </c>
      <c r="B739" s="371" t="s">
        <v>2723</v>
      </c>
      <c r="C739" s="371" t="s">
        <v>511</v>
      </c>
      <c r="D739" s="371" t="s">
        <v>449</v>
      </c>
      <c r="I739" s="371" t="s">
        <v>2978</v>
      </c>
    </row>
    <row r="740" spans="1:9">
      <c r="A740" s="371" t="s">
        <v>2724</v>
      </c>
      <c r="B740" s="371" t="s">
        <v>2724</v>
      </c>
      <c r="C740" s="371" t="s">
        <v>511</v>
      </c>
      <c r="D740" s="371" t="s">
        <v>449</v>
      </c>
      <c r="I740" s="371" t="s">
        <v>2979</v>
      </c>
    </row>
    <row r="741" spans="1:9">
      <c r="A741" s="371" t="s">
        <v>2725</v>
      </c>
      <c r="B741" s="371" t="s">
        <v>2725</v>
      </c>
      <c r="C741" s="371" t="s">
        <v>511</v>
      </c>
      <c r="D741" s="371" t="s">
        <v>449</v>
      </c>
      <c r="I741" s="371" t="s">
        <v>2980</v>
      </c>
    </row>
    <row r="742" spans="1:9">
      <c r="A742" s="371" t="s">
        <v>2726</v>
      </c>
      <c r="B742" s="371" t="s">
        <v>2726</v>
      </c>
      <c r="C742" s="371" t="s">
        <v>511</v>
      </c>
      <c r="D742" s="371" t="s">
        <v>449</v>
      </c>
      <c r="I742" s="371" t="s">
        <v>2981</v>
      </c>
    </row>
    <row r="743" spans="1:9">
      <c r="A743" s="371" t="s">
        <v>2727</v>
      </c>
      <c r="B743" s="371" t="s">
        <v>2727</v>
      </c>
      <c r="C743" s="371" t="s">
        <v>511</v>
      </c>
      <c r="D743" s="371" t="s">
        <v>449</v>
      </c>
      <c r="I743" s="371" t="s">
        <v>2982</v>
      </c>
    </row>
    <row r="744" spans="1:9">
      <c r="A744" s="371" t="s">
        <v>2728</v>
      </c>
      <c r="B744" s="371" t="s">
        <v>2728</v>
      </c>
      <c r="C744" s="371" t="s">
        <v>511</v>
      </c>
      <c r="D744" s="371" t="s">
        <v>449</v>
      </c>
      <c r="I744" s="371" t="s">
        <v>2983</v>
      </c>
    </row>
    <row r="745" spans="1:9">
      <c r="A745" s="371" t="s">
        <v>2729</v>
      </c>
      <c r="B745" s="371" t="s">
        <v>2729</v>
      </c>
      <c r="C745" s="371" t="s">
        <v>511</v>
      </c>
      <c r="D745" s="371" t="s">
        <v>449</v>
      </c>
      <c r="I745" s="371" t="s">
        <v>2984</v>
      </c>
    </row>
    <row r="746" spans="1:9">
      <c r="A746" s="371" t="s">
        <v>2730</v>
      </c>
      <c r="B746" s="371" t="s">
        <v>2730</v>
      </c>
      <c r="C746" s="371" t="s">
        <v>511</v>
      </c>
      <c r="D746" s="371" t="s">
        <v>449</v>
      </c>
      <c r="I746" s="371" t="s">
        <v>2985</v>
      </c>
    </row>
    <row r="747" spans="1:9">
      <c r="A747" s="371" t="s">
        <v>2731</v>
      </c>
      <c r="B747" s="371" t="s">
        <v>2731</v>
      </c>
      <c r="C747" s="371" t="s">
        <v>511</v>
      </c>
      <c r="D747" s="371" t="s">
        <v>449</v>
      </c>
      <c r="I747" s="371" t="s">
        <v>2986</v>
      </c>
    </row>
    <row r="748" spans="1:9">
      <c r="A748" s="371" t="s">
        <v>2732</v>
      </c>
      <c r="B748" s="371" t="s">
        <v>2732</v>
      </c>
      <c r="C748" s="371" t="s">
        <v>511</v>
      </c>
      <c r="D748" s="371" t="s">
        <v>449</v>
      </c>
      <c r="I748" s="371" t="s">
        <v>2987</v>
      </c>
    </row>
    <row r="749" spans="1:9">
      <c r="A749" s="371" t="s">
        <v>2733</v>
      </c>
      <c r="B749" s="371" t="s">
        <v>2733</v>
      </c>
      <c r="C749" s="371" t="s">
        <v>511</v>
      </c>
      <c r="D749" s="371" t="s">
        <v>449</v>
      </c>
      <c r="I749" s="371" t="s">
        <v>2988</v>
      </c>
    </row>
    <row r="750" spans="1:9">
      <c r="A750" s="371" t="s">
        <v>2734</v>
      </c>
      <c r="B750" s="371" t="s">
        <v>2734</v>
      </c>
      <c r="C750" s="371" t="s">
        <v>511</v>
      </c>
      <c r="D750" s="371" t="s">
        <v>449</v>
      </c>
      <c r="I750" s="371" t="s">
        <v>2989</v>
      </c>
    </row>
    <row r="751" spans="1:9">
      <c r="A751" s="371" t="s">
        <v>2735</v>
      </c>
      <c r="B751" s="371" t="s">
        <v>2735</v>
      </c>
      <c r="C751" s="371" t="s">
        <v>511</v>
      </c>
      <c r="D751" s="371" t="s">
        <v>449</v>
      </c>
      <c r="I751" s="371" t="s">
        <v>2990</v>
      </c>
    </row>
    <row r="752" spans="1:9">
      <c r="A752" s="371" t="s">
        <v>2736</v>
      </c>
      <c r="B752" s="371" t="s">
        <v>2736</v>
      </c>
      <c r="C752" s="371" t="s">
        <v>511</v>
      </c>
      <c r="D752" s="371" t="s">
        <v>449</v>
      </c>
      <c r="I752" s="371" t="s">
        <v>2991</v>
      </c>
    </row>
    <row r="753" spans="1:9">
      <c r="A753" s="371" t="s">
        <v>2737</v>
      </c>
      <c r="B753" s="371" t="s">
        <v>2737</v>
      </c>
      <c r="C753" s="371" t="s">
        <v>511</v>
      </c>
      <c r="D753" s="371" t="s">
        <v>449</v>
      </c>
      <c r="I753" s="371" t="s">
        <v>2992</v>
      </c>
    </row>
    <row r="754" spans="1:9">
      <c r="A754" s="371" t="s">
        <v>2738</v>
      </c>
      <c r="B754" s="371" t="s">
        <v>2738</v>
      </c>
      <c r="C754" s="371" t="s">
        <v>511</v>
      </c>
      <c r="D754" s="371" t="s">
        <v>449</v>
      </c>
      <c r="I754" s="371" t="s">
        <v>2993</v>
      </c>
    </row>
    <row r="755" spans="1:9">
      <c r="A755" s="371" t="s">
        <v>2739</v>
      </c>
      <c r="B755" s="371" t="s">
        <v>2739</v>
      </c>
      <c r="C755" s="371" t="s">
        <v>511</v>
      </c>
      <c r="D755" s="371" t="s">
        <v>449</v>
      </c>
      <c r="I755" s="371" t="s">
        <v>2994</v>
      </c>
    </row>
    <row r="756" spans="1:9">
      <c r="A756" s="371" t="s">
        <v>2740</v>
      </c>
      <c r="B756" s="371" t="s">
        <v>2740</v>
      </c>
      <c r="C756" s="371" t="s">
        <v>511</v>
      </c>
      <c r="D756" s="371" t="s">
        <v>449</v>
      </c>
      <c r="I756" s="371" t="s">
        <v>2995</v>
      </c>
    </row>
    <row r="757" spans="1:9">
      <c r="A757" s="371" t="s">
        <v>2741</v>
      </c>
      <c r="B757" s="371" t="s">
        <v>2741</v>
      </c>
      <c r="C757" s="371" t="s">
        <v>511</v>
      </c>
      <c r="D757" s="371" t="s">
        <v>449</v>
      </c>
      <c r="I757" s="371" t="s">
        <v>2996</v>
      </c>
    </row>
    <row r="758" spans="1:9">
      <c r="A758" s="371" t="s">
        <v>3222</v>
      </c>
      <c r="B758" s="371" t="s">
        <v>3222</v>
      </c>
      <c r="C758" s="371" t="s">
        <v>511</v>
      </c>
      <c r="D758" s="371" t="s">
        <v>449</v>
      </c>
      <c r="I758" s="371" t="s">
        <v>2997</v>
      </c>
    </row>
    <row r="759" spans="1:9">
      <c r="A759" s="371" t="s">
        <v>2742</v>
      </c>
      <c r="B759" s="371" t="s">
        <v>2742</v>
      </c>
      <c r="C759" s="371" t="s">
        <v>511</v>
      </c>
      <c r="D759" s="371" t="s">
        <v>449</v>
      </c>
      <c r="I759" s="371" t="s">
        <v>2998</v>
      </c>
    </row>
    <row r="760" spans="1:9">
      <c r="A760" s="371" t="s">
        <v>2743</v>
      </c>
      <c r="B760" s="371" t="s">
        <v>2743</v>
      </c>
      <c r="C760" s="371" t="s">
        <v>511</v>
      </c>
      <c r="D760" s="371" t="s">
        <v>449</v>
      </c>
      <c r="I760" s="371" t="s">
        <v>2999</v>
      </c>
    </row>
    <row r="761" spans="1:9">
      <c r="A761" s="371" t="s">
        <v>2744</v>
      </c>
      <c r="B761" s="371" t="s">
        <v>2744</v>
      </c>
      <c r="C761" s="371" t="s">
        <v>511</v>
      </c>
      <c r="D761" s="371" t="s">
        <v>449</v>
      </c>
      <c r="I761" s="371" t="s">
        <v>3000</v>
      </c>
    </row>
    <row r="762" spans="1:9">
      <c r="A762" s="371" t="s">
        <v>1258</v>
      </c>
      <c r="B762" s="371" t="s">
        <v>2314</v>
      </c>
      <c r="C762" s="371" t="s">
        <v>511</v>
      </c>
      <c r="D762" s="371" t="s">
        <v>449</v>
      </c>
      <c r="I762" s="371" t="s">
        <v>3001</v>
      </c>
    </row>
    <row r="763" spans="1:9">
      <c r="A763" s="371" t="s">
        <v>1123</v>
      </c>
      <c r="B763" s="371" t="s">
        <v>1123</v>
      </c>
      <c r="C763" s="371" t="s">
        <v>511</v>
      </c>
      <c r="D763" s="371" t="s">
        <v>449</v>
      </c>
      <c r="I763" s="371" t="s">
        <v>3002</v>
      </c>
    </row>
    <row r="764" spans="1:9">
      <c r="A764" s="371" t="s">
        <v>1259</v>
      </c>
      <c r="B764" s="371" t="s">
        <v>1259</v>
      </c>
      <c r="C764" s="371" t="s">
        <v>511</v>
      </c>
      <c r="D764" s="371" t="s">
        <v>449</v>
      </c>
      <c r="I764" s="371" t="s">
        <v>3003</v>
      </c>
    </row>
    <row r="765" spans="1:9">
      <c r="A765" s="371" t="s">
        <v>1260</v>
      </c>
      <c r="B765" s="371" t="s">
        <v>2315</v>
      </c>
      <c r="C765" s="371" t="s">
        <v>511</v>
      </c>
      <c r="D765" s="371" t="s">
        <v>449</v>
      </c>
      <c r="I765" s="371" t="s">
        <v>3004</v>
      </c>
    </row>
    <row r="766" spans="1:9">
      <c r="A766" s="371" t="s">
        <v>1261</v>
      </c>
      <c r="B766" s="371" t="s">
        <v>2316</v>
      </c>
      <c r="C766" s="371" t="s">
        <v>511</v>
      </c>
      <c r="D766" s="371" t="s">
        <v>449</v>
      </c>
      <c r="I766" s="371" t="s">
        <v>3005</v>
      </c>
    </row>
    <row r="767" spans="1:9">
      <c r="A767" s="371" t="s">
        <v>1262</v>
      </c>
      <c r="B767" s="371" t="s">
        <v>1262</v>
      </c>
      <c r="C767" s="371" t="s">
        <v>511</v>
      </c>
      <c r="D767" s="371" t="s">
        <v>449</v>
      </c>
      <c r="I767" s="371" t="s">
        <v>3006</v>
      </c>
    </row>
    <row r="768" spans="1:9">
      <c r="A768" s="371" t="s">
        <v>1383</v>
      </c>
      <c r="B768" s="371" t="s">
        <v>1383</v>
      </c>
      <c r="C768" s="371" t="s">
        <v>511</v>
      </c>
      <c r="D768" s="371" t="s">
        <v>449</v>
      </c>
      <c r="I768" s="371" t="s">
        <v>3007</v>
      </c>
    </row>
    <row r="769" spans="1:9">
      <c r="A769" s="371" t="s">
        <v>1384</v>
      </c>
      <c r="B769" s="371" t="s">
        <v>1384</v>
      </c>
      <c r="C769" s="371" t="s">
        <v>511</v>
      </c>
      <c r="D769" s="371" t="s">
        <v>449</v>
      </c>
      <c r="I769" s="371" t="s">
        <v>3008</v>
      </c>
    </row>
    <row r="770" spans="1:9">
      <c r="A770" s="371" t="s">
        <v>1385</v>
      </c>
      <c r="B770" s="371" t="s">
        <v>1385</v>
      </c>
      <c r="C770" s="371" t="s">
        <v>511</v>
      </c>
      <c r="D770" s="371" t="s">
        <v>449</v>
      </c>
      <c r="I770" s="371" t="s">
        <v>3009</v>
      </c>
    </row>
    <row r="771" spans="1:9">
      <c r="A771" s="371" t="s">
        <v>1386</v>
      </c>
      <c r="B771" s="371" t="s">
        <v>1386</v>
      </c>
      <c r="C771" s="371" t="s">
        <v>511</v>
      </c>
      <c r="D771" s="371" t="s">
        <v>449</v>
      </c>
      <c r="I771" s="371" t="s">
        <v>3010</v>
      </c>
    </row>
    <row r="772" spans="1:9">
      <c r="A772" s="371" t="s">
        <v>1387</v>
      </c>
      <c r="B772" s="371" t="s">
        <v>1387</v>
      </c>
      <c r="C772" s="371" t="s">
        <v>511</v>
      </c>
      <c r="D772" s="371" t="s">
        <v>449</v>
      </c>
      <c r="I772" s="371" t="s">
        <v>3011</v>
      </c>
    </row>
    <row r="773" spans="1:9">
      <c r="A773" s="371" t="s">
        <v>1388</v>
      </c>
      <c r="B773" s="371" t="s">
        <v>1388</v>
      </c>
      <c r="C773" s="371" t="s">
        <v>511</v>
      </c>
      <c r="D773" s="371" t="s">
        <v>449</v>
      </c>
      <c r="I773" s="371" t="s">
        <v>3012</v>
      </c>
    </row>
    <row r="774" spans="1:9">
      <c r="A774" s="371" t="s">
        <v>1389</v>
      </c>
      <c r="B774" s="371" t="s">
        <v>1389</v>
      </c>
      <c r="C774" s="371" t="s">
        <v>511</v>
      </c>
      <c r="D774" s="371" t="s">
        <v>449</v>
      </c>
      <c r="I774" s="371" t="s">
        <v>3013</v>
      </c>
    </row>
    <row r="775" spans="1:9">
      <c r="A775" s="371" t="s">
        <v>1390</v>
      </c>
      <c r="B775" s="371" t="s">
        <v>1390</v>
      </c>
      <c r="C775" s="371" t="s">
        <v>511</v>
      </c>
      <c r="D775" s="371" t="s">
        <v>449</v>
      </c>
      <c r="I775" s="371" t="s">
        <v>3014</v>
      </c>
    </row>
    <row r="776" spans="1:9">
      <c r="A776" s="371" t="s">
        <v>1391</v>
      </c>
      <c r="B776" s="371" t="s">
        <v>1391</v>
      </c>
      <c r="C776" s="371" t="s">
        <v>511</v>
      </c>
      <c r="D776" s="371" t="s">
        <v>449</v>
      </c>
      <c r="I776" s="371" t="s">
        <v>3015</v>
      </c>
    </row>
    <row r="777" spans="1:9">
      <c r="A777" s="371" t="s">
        <v>1392</v>
      </c>
      <c r="B777" s="371" t="s">
        <v>1392</v>
      </c>
      <c r="C777" s="371" t="s">
        <v>511</v>
      </c>
      <c r="D777" s="371" t="s">
        <v>449</v>
      </c>
      <c r="I777" s="371" t="s">
        <v>3016</v>
      </c>
    </row>
    <row r="778" spans="1:9">
      <c r="A778" s="371" t="s">
        <v>1393</v>
      </c>
      <c r="B778" s="371" t="s">
        <v>1393</v>
      </c>
      <c r="C778" s="371" t="s">
        <v>511</v>
      </c>
      <c r="D778" s="371" t="s">
        <v>449</v>
      </c>
      <c r="I778" s="371" t="s">
        <v>1143</v>
      </c>
    </row>
    <row r="779" spans="1:9">
      <c r="A779" s="371" t="s">
        <v>1394</v>
      </c>
      <c r="B779" s="371" t="s">
        <v>1394</v>
      </c>
      <c r="C779" s="371" t="s">
        <v>511</v>
      </c>
      <c r="D779" s="371" t="s">
        <v>449</v>
      </c>
      <c r="I779" s="371" t="s">
        <v>1144</v>
      </c>
    </row>
    <row r="780" spans="1:9">
      <c r="A780" s="371" t="s">
        <v>1395</v>
      </c>
      <c r="B780" s="371" t="s">
        <v>1395</v>
      </c>
      <c r="C780" s="371" t="s">
        <v>511</v>
      </c>
      <c r="D780" s="371" t="s">
        <v>449</v>
      </c>
      <c r="I780" s="371" t="s">
        <v>1145</v>
      </c>
    </row>
    <row r="781" spans="1:9">
      <c r="A781" s="371" t="s">
        <v>2745</v>
      </c>
      <c r="B781" s="371" t="s">
        <v>2745</v>
      </c>
      <c r="C781" s="371" t="s">
        <v>511</v>
      </c>
      <c r="D781" s="371" t="s">
        <v>449</v>
      </c>
      <c r="I781" s="371" t="s">
        <v>1146</v>
      </c>
    </row>
    <row r="782" spans="1:9">
      <c r="A782" s="371" t="s">
        <v>2746</v>
      </c>
      <c r="B782" s="371" t="s">
        <v>2746</v>
      </c>
      <c r="C782" s="371" t="s">
        <v>511</v>
      </c>
      <c r="D782" s="371" t="s">
        <v>449</v>
      </c>
      <c r="I782" s="371" t="s">
        <v>1309</v>
      </c>
    </row>
    <row r="783" spans="1:9">
      <c r="A783" s="371" t="s">
        <v>2747</v>
      </c>
      <c r="B783" s="371" t="s">
        <v>2747</v>
      </c>
      <c r="C783" s="371" t="s">
        <v>511</v>
      </c>
      <c r="D783" s="371" t="s">
        <v>449</v>
      </c>
      <c r="I783" s="371" t="s">
        <v>1528</v>
      </c>
    </row>
    <row r="784" spans="1:9">
      <c r="A784" s="371" t="s">
        <v>2748</v>
      </c>
      <c r="B784" s="371" t="s">
        <v>2748</v>
      </c>
      <c r="C784" s="371" t="s">
        <v>511</v>
      </c>
      <c r="D784" s="371" t="s">
        <v>449</v>
      </c>
      <c r="I784" s="371" t="s">
        <v>1529</v>
      </c>
    </row>
    <row r="785" spans="1:9">
      <c r="A785" s="371" t="s">
        <v>2749</v>
      </c>
      <c r="B785" s="371" t="s">
        <v>2749</v>
      </c>
      <c r="C785" s="371" t="s">
        <v>511</v>
      </c>
      <c r="D785" s="371" t="s">
        <v>449</v>
      </c>
      <c r="I785" s="371" t="s">
        <v>1530</v>
      </c>
    </row>
    <row r="786" spans="1:9">
      <c r="A786" s="371" t="s">
        <v>2750</v>
      </c>
      <c r="B786" s="371" t="s">
        <v>2750</v>
      </c>
      <c r="C786" s="371" t="s">
        <v>511</v>
      </c>
      <c r="D786" s="371" t="s">
        <v>449</v>
      </c>
      <c r="I786" s="371" t="s">
        <v>1642</v>
      </c>
    </row>
    <row r="787" spans="1:9">
      <c r="A787" s="371" t="s">
        <v>2751</v>
      </c>
      <c r="B787" s="371" t="s">
        <v>2751</v>
      </c>
      <c r="C787" s="371" t="s">
        <v>511</v>
      </c>
      <c r="D787" s="371" t="s">
        <v>449</v>
      </c>
      <c r="I787" s="371" t="s">
        <v>1531</v>
      </c>
    </row>
    <row r="788" spans="1:9">
      <c r="A788" s="371" t="s">
        <v>2752</v>
      </c>
      <c r="B788" s="371" t="s">
        <v>2752</v>
      </c>
      <c r="C788" s="371" t="s">
        <v>511</v>
      </c>
      <c r="D788" s="371" t="s">
        <v>449</v>
      </c>
      <c r="I788" s="371" t="s">
        <v>1532</v>
      </c>
    </row>
    <row r="789" spans="1:9">
      <c r="A789" s="371" t="s">
        <v>2753</v>
      </c>
      <c r="B789" s="371" t="s">
        <v>2753</v>
      </c>
      <c r="C789" s="371" t="s">
        <v>511</v>
      </c>
      <c r="D789" s="371" t="s">
        <v>449</v>
      </c>
      <c r="I789" s="371" t="s">
        <v>1533</v>
      </c>
    </row>
    <row r="790" spans="1:9">
      <c r="A790" s="371" t="s">
        <v>2754</v>
      </c>
      <c r="B790" s="371" t="s">
        <v>2754</v>
      </c>
      <c r="C790" s="371" t="s">
        <v>511</v>
      </c>
      <c r="D790" s="371" t="s">
        <v>449</v>
      </c>
      <c r="I790" s="371" t="s">
        <v>3017</v>
      </c>
    </row>
    <row r="791" spans="1:9">
      <c r="A791" s="371" t="s">
        <v>2755</v>
      </c>
      <c r="B791" s="371" t="s">
        <v>2755</v>
      </c>
      <c r="C791" s="371" t="s">
        <v>511</v>
      </c>
      <c r="D791" s="371" t="s">
        <v>449</v>
      </c>
      <c r="I791" s="371" t="s">
        <v>1534</v>
      </c>
    </row>
    <row r="792" spans="1:9">
      <c r="A792" s="371" t="s">
        <v>2756</v>
      </c>
      <c r="B792" s="371" t="s">
        <v>2756</v>
      </c>
      <c r="C792" s="371" t="s">
        <v>511</v>
      </c>
      <c r="D792" s="371" t="s">
        <v>449</v>
      </c>
      <c r="I792" s="371" t="s">
        <v>1535</v>
      </c>
    </row>
    <row r="793" spans="1:9">
      <c r="A793" s="371" t="s">
        <v>2757</v>
      </c>
      <c r="B793" s="371" t="s">
        <v>2757</v>
      </c>
      <c r="C793" s="371" t="s">
        <v>511</v>
      </c>
      <c r="D793" s="371" t="s">
        <v>449</v>
      </c>
      <c r="I793" s="371" t="s">
        <v>1536</v>
      </c>
    </row>
    <row r="794" spans="1:9">
      <c r="A794" s="371" t="s">
        <v>2758</v>
      </c>
      <c r="B794" s="371" t="s">
        <v>2758</v>
      </c>
      <c r="C794" s="371" t="s">
        <v>511</v>
      </c>
      <c r="D794" s="371" t="s">
        <v>449</v>
      </c>
      <c r="I794" s="371" t="s">
        <v>1537</v>
      </c>
    </row>
    <row r="795" spans="1:9">
      <c r="A795" s="371" t="s">
        <v>2759</v>
      </c>
      <c r="B795" s="371" t="s">
        <v>2759</v>
      </c>
      <c r="C795" s="371" t="s">
        <v>511</v>
      </c>
      <c r="D795" s="371" t="s">
        <v>449</v>
      </c>
      <c r="I795" s="371" t="s">
        <v>1538</v>
      </c>
    </row>
    <row r="796" spans="1:9">
      <c r="A796" s="371" t="s">
        <v>2760</v>
      </c>
      <c r="B796" s="371" t="s">
        <v>2760</v>
      </c>
      <c r="C796" s="371" t="s">
        <v>511</v>
      </c>
      <c r="D796" s="371" t="s">
        <v>449</v>
      </c>
      <c r="I796" s="371" t="s">
        <v>1539</v>
      </c>
    </row>
    <row r="797" spans="1:9">
      <c r="A797" s="371" t="s">
        <v>2761</v>
      </c>
      <c r="B797" s="371" t="s">
        <v>2761</v>
      </c>
      <c r="C797" s="371" t="s">
        <v>511</v>
      </c>
      <c r="D797" s="371" t="s">
        <v>449</v>
      </c>
      <c r="I797" s="371" t="s">
        <v>1540</v>
      </c>
    </row>
    <row r="798" spans="1:9">
      <c r="A798" s="371" t="s">
        <v>2762</v>
      </c>
      <c r="B798" s="371" t="s">
        <v>2762</v>
      </c>
      <c r="C798" s="371" t="s">
        <v>511</v>
      </c>
      <c r="D798" s="371" t="s">
        <v>449</v>
      </c>
      <c r="I798" s="371" t="s">
        <v>1541</v>
      </c>
    </row>
    <row r="799" spans="1:9">
      <c r="A799" s="371" t="s">
        <v>2763</v>
      </c>
      <c r="B799" s="371" t="s">
        <v>2763</v>
      </c>
      <c r="C799" s="371" t="s">
        <v>511</v>
      </c>
      <c r="D799" s="371" t="s">
        <v>449</v>
      </c>
      <c r="I799" s="371" t="s">
        <v>1542</v>
      </c>
    </row>
    <row r="800" spans="1:9">
      <c r="A800" s="371" t="s">
        <v>2764</v>
      </c>
      <c r="B800" s="371" t="s">
        <v>2764</v>
      </c>
      <c r="C800" s="371" t="s">
        <v>511</v>
      </c>
      <c r="D800" s="371" t="s">
        <v>449</v>
      </c>
      <c r="I800" s="371" t="s">
        <v>1543</v>
      </c>
    </row>
    <row r="801" spans="1:9">
      <c r="A801" s="371" t="s">
        <v>2765</v>
      </c>
      <c r="B801" s="371" t="s">
        <v>2765</v>
      </c>
      <c r="C801" s="371" t="s">
        <v>511</v>
      </c>
      <c r="D801" s="371" t="s">
        <v>449</v>
      </c>
      <c r="I801" s="371" t="s">
        <v>1544</v>
      </c>
    </row>
    <row r="802" spans="1:9">
      <c r="A802" s="371" t="s">
        <v>2766</v>
      </c>
      <c r="B802" s="371" t="s">
        <v>2766</v>
      </c>
      <c r="C802" s="371" t="s">
        <v>511</v>
      </c>
      <c r="D802" s="371" t="s">
        <v>449</v>
      </c>
      <c r="I802" s="371" t="s">
        <v>1545</v>
      </c>
    </row>
    <row r="803" spans="1:9">
      <c r="A803" s="371" t="s">
        <v>2767</v>
      </c>
      <c r="B803" s="371" t="s">
        <v>2767</v>
      </c>
      <c r="C803" s="371" t="s">
        <v>511</v>
      </c>
      <c r="D803" s="371" t="s">
        <v>449</v>
      </c>
      <c r="I803" s="371" t="s">
        <v>1546</v>
      </c>
    </row>
    <row r="804" spans="1:9">
      <c r="A804" s="371" t="s">
        <v>2768</v>
      </c>
      <c r="B804" s="371" t="s">
        <v>2768</v>
      </c>
      <c r="C804" s="371" t="s">
        <v>511</v>
      </c>
      <c r="D804" s="371" t="s">
        <v>449</v>
      </c>
      <c r="I804" s="371" t="s">
        <v>1547</v>
      </c>
    </row>
    <row r="805" spans="1:9">
      <c r="A805" s="371" t="s">
        <v>2769</v>
      </c>
      <c r="B805" s="371" t="s">
        <v>2769</v>
      </c>
      <c r="C805" s="371" t="s">
        <v>511</v>
      </c>
      <c r="D805" s="371" t="s">
        <v>449</v>
      </c>
      <c r="I805" s="371" t="s">
        <v>1548</v>
      </c>
    </row>
    <row r="806" spans="1:9">
      <c r="A806" s="371" t="s">
        <v>2770</v>
      </c>
      <c r="B806" s="371" t="s">
        <v>2770</v>
      </c>
      <c r="C806" s="371" t="s">
        <v>511</v>
      </c>
      <c r="D806" s="371" t="s">
        <v>449</v>
      </c>
      <c r="I806" s="371" t="s">
        <v>1549</v>
      </c>
    </row>
    <row r="807" spans="1:9">
      <c r="A807" s="371" t="s">
        <v>2771</v>
      </c>
      <c r="B807" s="371" t="s">
        <v>2771</v>
      </c>
      <c r="C807" s="371" t="s">
        <v>511</v>
      </c>
      <c r="D807" s="371" t="s">
        <v>449</v>
      </c>
      <c r="I807" s="371" t="s">
        <v>1550</v>
      </c>
    </row>
    <row r="808" spans="1:9">
      <c r="A808" s="371" t="s">
        <v>2772</v>
      </c>
      <c r="B808" s="371" t="s">
        <v>2772</v>
      </c>
      <c r="C808" s="371" t="s">
        <v>511</v>
      </c>
      <c r="D808" s="371" t="s">
        <v>449</v>
      </c>
      <c r="I808" s="371" t="s">
        <v>1551</v>
      </c>
    </row>
    <row r="809" spans="1:9">
      <c r="A809" s="371" t="s">
        <v>2773</v>
      </c>
      <c r="B809" s="371" t="s">
        <v>2773</v>
      </c>
      <c r="C809" s="371" t="s">
        <v>511</v>
      </c>
      <c r="D809" s="371" t="s">
        <v>449</v>
      </c>
      <c r="I809" s="371" t="s">
        <v>1552</v>
      </c>
    </row>
    <row r="810" spans="1:9">
      <c r="A810" s="371" t="s">
        <v>2774</v>
      </c>
      <c r="B810" s="371" t="s">
        <v>2774</v>
      </c>
      <c r="C810" s="371" t="s">
        <v>511</v>
      </c>
      <c r="D810" s="371" t="s">
        <v>449</v>
      </c>
      <c r="I810" s="371" t="s">
        <v>1553</v>
      </c>
    </row>
    <row r="811" spans="1:9">
      <c r="A811" s="371" t="s">
        <v>2775</v>
      </c>
      <c r="B811" s="371" t="s">
        <v>2775</v>
      </c>
      <c r="C811" s="371" t="s">
        <v>511</v>
      </c>
      <c r="D811" s="371" t="s">
        <v>449</v>
      </c>
      <c r="I811" s="371" t="s">
        <v>1554</v>
      </c>
    </row>
    <row r="812" spans="1:9">
      <c r="A812" s="371" t="s">
        <v>2776</v>
      </c>
      <c r="B812" s="371" t="s">
        <v>2776</v>
      </c>
      <c r="C812" s="371" t="s">
        <v>511</v>
      </c>
      <c r="D812" s="371" t="s">
        <v>449</v>
      </c>
      <c r="I812" s="371" t="s">
        <v>1555</v>
      </c>
    </row>
    <row r="813" spans="1:9">
      <c r="A813" s="371" t="s">
        <v>2777</v>
      </c>
      <c r="B813" s="371" t="s">
        <v>2777</v>
      </c>
      <c r="C813" s="371" t="s">
        <v>511</v>
      </c>
      <c r="D813" s="371" t="s">
        <v>449</v>
      </c>
      <c r="I813" s="371" t="s">
        <v>1556</v>
      </c>
    </row>
    <row r="814" spans="1:9">
      <c r="A814" s="371" t="s">
        <v>2778</v>
      </c>
      <c r="B814" s="371" t="s">
        <v>2778</v>
      </c>
      <c r="C814" s="371" t="s">
        <v>511</v>
      </c>
      <c r="D814" s="371" t="s">
        <v>449</v>
      </c>
      <c r="I814" s="371" t="s">
        <v>1557</v>
      </c>
    </row>
    <row r="815" spans="1:9">
      <c r="A815" s="371" t="s">
        <v>2779</v>
      </c>
      <c r="B815" s="371" t="s">
        <v>2779</v>
      </c>
      <c r="C815" s="371" t="s">
        <v>511</v>
      </c>
      <c r="D815" s="371" t="s">
        <v>449</v>
      </c>
      <c r="I815" s="371" t="s">
        <v>1558</v>
      </c>
    </row>
    <row r="816" spans="1:9">
      <c r="A816" s="371" t="s">
        <v>2780</v>
      </c>
      <c r="B816" s="371" t="s">
        <v>2780</v>
      </c>
      <c r="C816" s="371" t="s">
        <v>511</v>
      </c>
      <c r="D816" s="371" t="s">
        <v>449</v>
      </c>
      <c r="I816" s="371" t="s">
        <v>3019</v>
      </c>
    </row>
    <row r="817" spans="1:9">
      <c r="A817" s="371" t="s">
        <v>3223</v>
      </c>
      <c r="B817" s="371" t="s">
        <v>3223</v>
      </c>
      <c r="C817" s="371" t="s">
        <v>511</v>
      </c>
      <c r="D817" s="371" t="s">
        <v>449</v>
      </c>
      <c r="I817" s="371" t="s">
        <v>3020</v>
      </c>
    </row>
    <row r="818" spans="1:9">
      <c r="A818" s="371" t="s">
        <v>1263</v>
      </c>
      <c r="B818" s="371" t="s">
        <v>2317</v>
      </c>
      <c r="C818" s="371" t="s">
        <v>511</v>
      </c>
      <c r="D818" s="371" t="s">
        <v>449</v>
      </c>
      <c r="I818" s="371" t="s">
        <v>3021</v>
      </c>
    </row>
    <row r="819" spans="1:9">
      <c r="A819" s="371" t="s">
        <v>1264</v>
      </c>
      <c r="B819" s="371" t="s">
        <v>2318</v>
      </c>
      <c r="C819" s="371" t="s">
        <v>511</v>
      </c>
      <c r="D819" s="371" t="s">
        <v>449</v>
      </c>
      <c r="I819" s="371" t="s">
        <v>3022</v>
      </c>
    </row>
    <row r="820" spans="1:9">
      <c r="A820" s="371" t="s">
        <v>1396</v>
      </c>
      <c r="B820" s="371" t="s">
        <v>2319</v>
      </c>
      <c r="C820" s="371" t="s">
        <v>511</v>
      </c>
      <c r="D820" s="371" t="s">
        <v>449</v>
      </c>
      <c r="I820" s="371" t="s">
        <v>3023</v>
      </c>
    </row>
    <row r="821" spans="1:9">
      <c r="A821" s="371" t="s">
        <v>1265</v>
      </c>
      <c r="B821" s="371" t="s">
        <v>1265</v>
      </c>
      <c r="C821" s="371" t="s">
        <v>511</v>
      </c>
      <c r="D821" s="371" t="s">
        <v>449</v>
      </c>
      <c r="I821" s="371" t="s">
        <v>3024</v>
      </c>
    </row>
    <row r="822" spans="1:9">
      <c r="A822" s="371" t="s">
        <v>1397</v>
      </c>
      <c r="B822" s="371" t="s">
        <v>1397</v>
      </c>
      <c r="C822" s="371" t="s">
        <v>511</v>
      </c>
      <c r="D822" s="371" t="s">
        <v>449</v>
      </c>
      <c r="I822" s="371" t="s">
        <v>3025</v>
      </c>
    </row>
    <row r="823" spans="1:9">
      <c r="A823" s="371" t="s">
        <v>1398</v>
      </c>
      <c r="B823" s="371" t="s">
        <v>1398</v>
      </c>
      <c r="C823" s="371" t="s">
        <v>511</v>
      </c>
      <c r="D823" s="371" t="s">
        <v>449</v>
      </c>
      <c r="I823" s="371" t="s">
        <v>3026</v>
      </c>
    </row>
    <row r="824" spans="1:9">
      <c r="A824" s="371" t="s">
        <v>1399</v>
      </c>
      <c r="B824" s="371" t="s">
        <v>1399</v>
      </c>
      <c r="C824" s="371" t="s">
        <v>511</v>
      </c>
      <c r="D824" s="371" t="s">
        <v>449</v>
      </c>
      <c r="I824" s="371" t="s">
        <v>3027</v>
      </c>
    </row>
    <row r="825" spans="1:9">
      <c r="A825" s="371" t="s">
        <v>2781</v>
      </c>
      <c r="B825" s="371" t="s">
        <v>2781</v>
      </c>
      <c r="C825" s="371" t="s">
        <v>511</v>
      </c>
      <c r="D825" s="371" t="s">
        <v>449</v>
      </c>
      <c r="I825" s="371" t="s">
        <v>3028</v>
      </c>
    </row>
    <row r="826" spans="1:9">
      <c r="A826" s="371" t="s">
        <v>2782</v>
      </c>
      <c r="B826" s="371" t="s">
        <v>2782</v>
      </c>
      <c r="C826" s="371" t="s">
        <v>511</v>
      </c>
      <c r="D826" s="371" t="s">
        <v>449</v>
      </c>
      <c r="I826" s="371" t="s">
        <v>3029</v>
      </c>
    </row>
    <row r="827" spans="1:9">
      <c r="A827" s="371" t="s">
        <v>2783</v>
      </c>
      <c r="B827" s="371" t="s">
        <v>2783</v>
      </c>
      <c r="C827" s="371" t="s">
        <v>511</v>
      </c>
      <c r="D827" s="371" t="s">
        <v>449</v>
      </c>
      <c r="I827" s="371" t="s">
        <v>3030</v>
      </c>
    </row>
    <row r="828" spans="1:9">
      <c r="A828" s="371" t="s">
        <v>2784</v>
      </c>
      <c r="B828" s="371" t="s">
        <v>2784</v>
      </c>
      <c r="C828" s="371" t="s">
        <v>511</v>
      </c>
      <c r="D828" s="371" t="s">
        <v>449</v>
      </c>
      <c r="I828" s="371" t="s">
        <v>3031</v>
      </c>
    </row>
    <row r="829" spans="1:9">
      <c r="A829" s="371" t="s">
        <v>1400</v>
      </c>
      <c r="B829" s="371" t="s">
        <v>2320</v>
      </c>
      <c r="C829" s="371" t="s">
        <v>511</v>
      </c>
      <c r="D829" s="371" t="s">
        <v>449</v>
      </c>
      <c r="I829" s="371" t="s">
        <v>3032</v>
      </c>
    </row>
    <row r="830" spans="1:9">
      <c r="A830" s="371" t="s">
        <v>3143</v>
      </c>
      <c r="B830" s="371" t="s">
        <v>3143</v>
      </c>
      <c r="C830" s="371" t="s">
        <v>511</v>
      </c>
      <c r="D830" s="371" t="s">
        <v>449</v>
      </c>
      <c r="I830" s="371" t="s">
        <v>3033</v>
      </c>
    </row>
    <row r="831" spans="1:9">
      <c r="A831" s="371" t="s">
        <v>1401</v>
      </c>
      <c r="B831" s="371" t="s">
        <v>1401</v>
      </c>
      <c r="C831" s="371" t="s">
        <v>511</v>
      </c>
      <c r="D831" s="371" t="s">
        <v>449</v>
      </c>
      <c r="I831" s="371" t="s">
        <v>3034</v>
      </c>
    </row>
    <row r="832" spans="1:9">
      <c r="A832" s="371" t="s">
        <v>1402</v>
      </c>
      <c r="B832" s="371" t="s">
        <v>1402</v>
      </c>
      <c r="C832" s="371" t="s">
        <v>511</v>
      </c>
      <c r="D832" s="371" t="s">
        <v>449</v>
      </c>
      <c r="I832" s="371" t="s">
        <v>3035</v>
      </c>
    </row>
    <row r="833" spans="1:9">
      <c r="A833" s="371" t="s">
        <v>1403</v>
      </c>
      <c r="B833" s="371" t="s">
        <v>1403</v>
      </c>
      <c r="C833" s="371" t="s">
        <v>511</v>
      </c>
      <c r="D833" s="371" t="s">
        <v>449</v>
      </c>
      <c r="I833" s="371" t="s">
        <v>3036</v>
      </c>
    </row>
    <row r="834" spans="1:9">
      <c r="A834" s="371" t="s">
        <v>2785</v>
      </c>
      <c r="B834" s="371" t="s">
        <v>2785</v>
      </c>
      <c r="C834" s="371" t="s">
        <v>511</v>
      </c>
      <c r="D834" s="371" t="s">
        <v>449</v>
      </c>
      <c r="I834" s="371" t="s">
        <v>3037</v>
      </c>
    </row>
    <row r="835" spans="1:9">
      <c r="A835" s="371" t="s">
        <v>2786</v>
      </c>
      <c r="B835" s="371" t="s">
        <v>2786</v>
      </c>
      <c r="C835" s="371" t="s">
        <v>511</v>
      </c>
      <c r="D835" s="371" t="s">
        <v>449</v>
      </c>
      <c r="I835" s="371" t="s">
        <v>3038</v>
      </c>
    </row>
    <row r="836" spans="1:9">
      <c r="A836" s="371" t="s">
        <v>1266</v>
      </c>
      <c r="B836" s="371" t="s">
        <v>1266</v>
      </c>
      <c r="C836" s="371" t="s">
        <v>511</v>
      </c>
      <c r="D836" s="371" t="s">
        <v>2666</v>
      </c>
      <c r="I836" s="371" t="s">
        <v>3039</v>
      </c>
    </row>
    <row r="837" spans="1:9">
      <c r="A837" s="371" t="s">
        <v>1404</v>
      </c>
      <c r="B837" s="371" t="s">
        <v>1404</v>
      </c>
      <c r="C837" s="371" t="s">
        <v>511</v>
      </c>
      <c r="D837" s="371" t="s">
        <v>449</v>
      </c>
      <c r="I837" s="371" t="s">
        <v>3040</v>
      </c>
    </row>
    <row r="838" spans="1:9">
      <c r="A838" s="371" t="s">
        <v>1405</v>
      </c>
      <c r="B838" s="371" t="s">
        <v>1405</v>
      </c>
      <c r="C838" s="371" t="s">
        <v>511</v>
      </c>
      <c r="D838" s="371" t="s">
        <v>449</v>
      </c>
      <c r="I838" s="371" t="s">
        <v>1559</v>
      </c>
    </row>
    <row r="839" spans="1:9">
      <c r="A839" s="371" t="s">
        <v>1406</v>
      </c>
      <c r="B839" s="371" t="s">
        <v>1406</v>
      </c>
      <c r="C839" s="371" t="s">
        <v>511</v>
      </c>
      <c r="D839" s="371" t="s">
        <v>449</v>
      </c>
      <c r="I839" s="371" t="s">
        <v>1560</v>
      </c>
    </row>
    <row r="840" spans="1:9">
      <c r="A840" s="371" t="s">
        <v>1407</v>
      </c>
      <c r="B840" s="371" t="s">
        <v>1407</v>
      </c>
      <c r="C840" s="371" t="s">
        <v>511</v>
      </c>
      <c r="D840" s="371" t="s">
        <v>449</v>
      </c>
      <c r="I840" s="371" t="s">
        <v>1561</v>
      </c>
    </row>
    <row r="841" spans="1:9">
      <c r="A841" s="371" t="s">
        <v>2787</v>
      </c>
      <c r="B841" s="371" t="s">
        <v>2787</v>
      </c>
      <c r="C841" s="371" t="s">
        <v>511</v>
      </c>
      <c r="D841" s="371" t="s">
        <v>449</v>
      </c>
      <c r="I841" s="371" t="s">
        <v>1562</v>
      </c>
    </row>
    <row r="842" spans="1:9">
      <c r="A842" s="371" t="s">
        <v>2788</v>
      </c>
      <c r="B842" s="371" t="s">
        <v>2788</v>
      </c>
      <c r="C842" s="371" t="s">
        <v>511</v>
      </c>
      <c r="D842" s="371" t="s">
        <v>449</v>
      </c>
      <c r="I842" s="371" t="s">
        <v>1563</v>
      </c>
    </row>
    <row r="843" spans="1:9">
      <c r="A843" s="371" t="s">
        <v>2789</v>
      </c>
      <c r="B843" s="371" t="s">
        <v>2789</v>
      </c>
      <c r="C843" s="371" t="s">
        <v>511</v>
      </c>
      <c r="D843" s="371" t="s">
        <v>449</v>
      </c>
      <c r="I843" s="371" t="s">
        <v>1564</v>
      </c>
    </row>
    <row r="844" spans="1:9">
      <c r="A844" s="371" t="s">
        <v>2790</v>
      </c>
      <c r="B844" s="371" t="s">
        <v>2790</v>
      </c>
      <c r="C844" s="371" t="s">
        <v>511</v>
      </c>
      <c r="D844" s="371" t="s">
        <v>449</v>
      </c>
      <c r="I844" s="371" t="s">
        <v>1565</v>
      </c>
    </row>
    <row r="845" spans="1:9">
      <c r="A845" s="371" t="s">
        <v>2791</v>
      </c>
      <c r="B845" s="371" t="s">
        <v>2791</v>
      </c>
      <c r="C845" s="371" t="s">
        <v>511</v>
      </c>
      <c r="D845" s="371" t="s">
        <v>449</v>
      </c>
      <c r="I845" s="371" t="s">
        <v>1566</v>
      </c>
    </row>
    <row r="846" spans="1:9">
      <c r="A846" s="371" t="s">
        <v>2792</v>
      </c>
      <c r="B846" s="371" t="s">
        <v>2792</v>
      </c>
      <c r="C846" s="371" t="s">
        <v>511</v>
      </c>
      <c r="D846" s="371" t="s">
        <v>449</v>
      </c>
      <c r="I846" s="371" t="s">
        <v>1147</v>
      </c>
    </row>
    <row r="847" spans="1:9">
      <c r="A847" s="371" t="s">
        <v>2793</v>
      </c>
      <c r="B847" s="371" t="s">
        <v>2793</v>
      </c>
      <c r="C847" s="371" t="s">
        <v>511</v>
      </c>
      <c r="D847" s="371" t="s">
        <v>449</v>
      </c>
      <c r="I847" s="371" t="s">
        <v>1148</v>
      </c>
    </row>
    <row r="848" spans="1:9">
      <c r="A848" s="371" t="s">
        <v>2794</v>
      </c>
      <c r="B848" s="371" t="s">
        <v>2794</v>
      </c>
      <c r="C848" s="371" t="s">
        <v>511</v>
      </c>
      <c r="D848" s="371" t="s">
        <v>449</v>
      </c>
      <c r="I848" s="371" t="s">
        <v>1310</v>
      </c>
    </row>
    <row r="849" spans="1:9">
      <c r="A849" s="371" t="s">
        <v>2795</v>
      </c>
      <c r="B849" s="371" t="s">
        <v>2795</v>
      </c>
      <c r="C849" s="371" t="s">
        <v>511</v>
      </c>
      <c r="D849" s="371" t="s">
        <v>449</v>
      </c>
      <c r="I849" s="371" t="s">
        <v>1567</v>
      </c>
    </row>
    <row r="850" spans="1:9">
      <c r="A850" s="371" t="s">
        <v>2796</v>
      </c>
      <c r="B850" s="371" t="s">
        <v>2796</v>
      </c>
      <c r="C850" s="371" t="s">
        <v>511</v>
      </c>
      <c r="D850" s="371" t="s">
        <v>449</v>
      </c>
      <c r="I850" s="371" t="s">
        <v>1568</v>
      </c>
    </row>
    <row r="851" spans="1:9">
      <c r="A851" s="371" t="s">
        <v>2797</v>
      </c>
      <c r="B851" s="371" t="s">
        <v>2797</v>
      </c>
      <c r="C851" s="371" t="s">
        <v>511</v>
      </c>
      <c r="D851" s="371" t="s">
        <v>449</v>
      </c>
      <c r="I851" s="371" t="s">
        <v>1569</v>
      </c>
    </row>
    <row r="852" spans="1:9">
      <c r="A852" s="371" t="s">
        <v>2798</v>
      </c>
      <c r="B852" s="371" t="s">
        <v>2799</v>
      </c>
      <c r="C852" s="371" t="s">
        <v>511</v>
      </c>
      <c r="D852" s="371" t="s">
        <v>449</v>
      </c>
      <c r="I852" s="371" t="s">
        <v>1570</v>
      </c>
    </row>
    <row r="853" spans="1:9">
      <c r="A853" s="371" t="s">
        <v>2800</v>
      </c>
      <c r="B853" s="371" t="s">
        <v>2800</v>
      </c>
      <c r="C853" s="371" t="s">
        <v>511</v>
      </c>
      <c r="D853" s="371" t="s">
        <v>449</v>
      </c>
      <c r="I853" s="371" t="s">
        <v>1571</v>
      </c>
    </row>
    <row r="854" spans="1:9">
      <c r="A854" s="371" t="s">
        <v>3224</v>
      </c>
      <c r="B854" s="371" t="s">
        <v>3224</v>
      </c>
      <c r="C854" s="371" t="s">
        <v>511</v>
      </c>
      <c r="D854" s="371" t="s">
        <v>449</v>
      </c>
      <c r="I854" s="371" t="s">
        <v>1572</v>
      </c>
    </row>
    <row r="855" spans="1:9">
      <c r="A855" s="371" t="s">
        <v>1635</v>
      </c>
      <c r="B855" s="371" t="s">
        <v>2321</v>
      </c>
      <c r="C855" s="371" t="s">
        <v>511</v>
      </c>
      <c r="D855" s="371" t="s">
        <v>449</v>
      </c>
      <c r="I855" s="371" t="s">
        <v>1573</v>
      </c>
    </row>
    <row r="856" spans="1:9">
      <c r="A856" s="371" t="s">
        <v>1267</v>
      </c>
      <c r="B856" s="371" t="s">
        <v>1267</v>
      </c>
      <c r="C856" s="371" t="s">
        <v>511</v>
      </c>
      <c r="D856" s="371" t="s">
        <v>449</v>
      </c>
      <c r="I856" s="371" t="s">
        <v>1574</v>
      </c>
    </row>
    <row r="857" spans="1:9">
      <c r="A857" s="371" t="s">
        <v>1268</v>
      </c>
      <c r="B857" s="371" t="s">
        <v>1268</v>
      </c>
      <c r="C857" s="371" t="s">
        <v>511</v>
      </c>
      <c r="D857" s="371" t="s">
        <v>449</v>
      </c>
      <c r="I857" s="371" t="s">
        <v>1575</v>
      </c>
    </row>
    <row r="858" spans="1:9">
      <c r="A858" s="371" t="s">
        <v>1636</v>
      </c>
      <c r="B858" s="371" t="s">
        <v>2801</v>
      </c>
      <c r="C858" s="371" t="s">
        <v>511</v>
      </c>
      <c r="D858" s="371" t="s">
        <v>449</v>
      </c>
      <c r="I858" s="371" t="s">
        <v>1576</v>
      </c>
    </row>
    <row r="859" spans="1:9">
      <c r="A859" s="371" t="s">
        <v>1408</v>
      </c>
      <c r="B859" s="371" t="s">
        <v>2322</v>
      </c>
      <c r="C859" s="371" t="s">
        <v>511</v>
      </c>
      <c r="D859" s="371" t="s">
        <v>449</v>
      </c>
      <c r="I859" s="371" t="s">
        <v>3041</v>
      </c>
    </row>
    <row r="860" spans="1:9">
      <c r="A860" s="371" t="s">
        <v>1409</v>
      </c>
      <c r="B860" s="371" t="s">
        <v>1409</v>
      </c>
      <c r="C860" s="371" t="s">
        <v>511</v>
      </c>
      <c r="D860" s="371" t="s">
        <v>449</v>
      </c>
      <c r="I860" s="371" t="s">
        <v>3042</v>
      </c>
    </row>
    <row r="861" spans="1:9">
      <c r="A861" s="371" t="s">
        <v>1410</v>
      </c>
      <c r="B861" s="371" t="s">
        <v>1410</v>
      </c>
      <c r="C861" s="371" t="s">
        <v>511</v>
      </c>
      <c r="D861" s="371" t="s">
        <v>449</v>
      </c>
      <c r="I861" s="371" t="s">
        <v>3043</v>
      </c>
    </row>
    <row r="862" spans="1:9">
      <c r="A862" s="371" t="s">
        <v>2802</v>
      </c>
      <c r="B862" s="371" t="s">
        <v>2802</v>
      </c>
      <c r="C862" s="371" t="s">
        <v>511</v>
      </c>
      <c r="D862" s="371" t="s">
        <v>449</v>
      </c>
      <c r="I862" s="371" t="s">
        <v>3044</v>
      </c>
    </row>
    <row r="863" spans="1:9">
      <c r="A863" s="371" t="s">
        <v>2803</v>
      </c>
      <c r="B863" s="371" t="s">
        <v>2803</v>
      </c>
      <c r="C863" s="371" t="s">
        <v>511</v>
      </c>
      <c r="D863" s="371" t="s">
        <v>449</v>
      </c>
      <c r="I863" s="371" t="s">
        <v>3045</v>
      </c>
    </row>
    <row r="864" spans="1:9">
      <c r="A864" s="371" t="s">
        <v>2804</v>
      </c>
      <c r="B864" s="371" t="s">
        <v>2804</v>
      </c>
      <c r="C864" s="371" t="s">
        <v>511</v>
      </c>
      <c r="D864" s="371" t="s">
        <v>449</v>
      </c>
      <c r="I864" s="371" t="s">
        <v>3046</v>
      </c>
    </row>
    <row r="865" spans="1:9">
      <c r="A865" s="371" t="s">
        <v>2805</v>
      </c>
      <c r="B865" s="371" t="s">
        <v>2805</v>
      </c>
      <c r="C865" s="371" t="s">
        <v>511</v>
      </c>
      <c r="D865" s="371" t="s">
        <v>449</v>
      </c>
      <c r="I865" s="371" t="s">
        <v>3047</v>
      </c>
    </row>
    <row r="866" spans="1:9">
      <c r="A866" s="371" t="s">
        <v>3225</v>
      </c>
      <c r="B866" s="371" t="s">
        <v>3225</v>
      </c>
      <c r="C866" s="371" t="s">
        <v>511</v>
      </c>
      <c r="D866" s="371" t="s">
        <v>449</v>
      </c>
      <c r="I866" s="371" t="s">
        <v>3048</v>
      </c>
    </row>
    <row r="867" spans="1:9">
      <c r="A867" s="371" t="s">
        <v>2806</v>
      </c>
      <c r="B867" s="371" t="s">
        <v>2806</v>
      </c>
      <c r="C867" s="371" t="s">
        <v>511</v>
      </c>
      <c r="D867" s="371" t="s">
        <v>449</v>
      </c>
      <c r="I867" s="371" t="s">
        <v>3049</v>
      </c>
    </row>
    <row r="868" spans="1:9">
      <c r="A868" s="371" t="s">
        <v>2807</v>
      </c>
      <c r="B868" s="371" t="s">
        <v>2807</v>
      </c>
      <c r="C868" s="371" t="s">
        <v>511</v>
      </c>
      <c r="D868" s="371" t="s">
        <v>449</v>
      </c>
      <c r="I868" s="371" t="s">
        <v>3050</v>
      </c>
    </row>
    <row r="869" spans="1:9">
      <c r="A869" s="371" t="s">
        <v>1411</v>
      </c>
      <c r="B869" s="371" t="s">
        <v>2323</v>
      </c>
      <c r="C869" s="371" t="s">
        <v>511</v>
      </c>
      <c r="D869" s="371" t="s">
        <v>449</v>
      </c>
      <c r="I869" s="371" t="s">
        <v>3051</v>
      </c>
    </row>
    <row r="870" spans="1:9">
      <c r="A870" s="371" t="s">
        <v>1269</v>
      </c>
      <c r="B870" s="371" t="s">
        <v>1269</v>
      </c>
      <c r="C870" s="371" t="s">
        <v>511</v>
      </c>
      <c r="D870" s="371" t="s">
        <v>449</v>
      </c>
      <c r="I870" s="371" t="s">
        <v>3052</v>
      </c>
    </row>
    <row r="871" spans="1:9">
      <c r="A871" s="371" t="s">
        <v>1412</v>
      </c>
      <c r="B871" s="371" t="s">
        <v>1412</v>
      </c>
      <c r="C871" s="371" t="s">
        <v>511</v>
      </c>
      <c r="D871" s="371" t="s">
        <v>449</v>
      </c>
      <c r="I871" s="371" t="s">
        <v>3053</v>
      </c>
    </row>
    <row r="872" spans="1:9">
      <c r="A872" s="371" t="s">
        <v>1413</v>
      </c>
      <c r="B872" s="371" t="s">
        <v>1413</v>
      </c>
      <c r="C872" s="371" t="s">
        <v>511</v>
      </c>
      <c r="D872" s="371" t="s">
        <v>449</v>
      </c>
      <c r="I872" s="371" t="s">
        <v>3054</v>
      </c>
    </row>
    <row r="873" spans="1:9">
      <c r="A873" s="371" t="s">
        <v>2808</v>
      </c>
      <c r="B873" s="371" t="s">
        <v>2808</v>
      </c>
      <c r="C873" s="371" t="s">
        <v>511</v>
      </c>
      <c r="D873" s="371" t="s">
        <v>449</v>
      </c>
      <c r="I873" s="371" t="s">
        <v>3055</v>
      </c>
    </row>
    <row r="874" spans="1:9">
      <c r="A874" s="371" t="s">
        <v>2809</v>
      </c>
      <c r="B874" s="371" t="s">
        <v>2809</v>
      </c>
      <c r="C874" s="371" t="s">
        <v>511</v>
      </c>
      <c r="D874" s="371" t="s">
        <v>449</v>
      </c>
      <c r="I874" s="371" t="s">
        <v>3056</v>
      </c>
    </row>
    <row r="875" spans="1:9">
      <c r="A875" s="371" t="s">
        <v>2810</v>
      </c>
      <c r="B875" s="371" t="s">
        <v>2810</v>
      </c>
      <c r="C875" s="371" t="s">
        <v>511</v>
      </c>
      <c r="D875" s="371" t="s">
        <v>449</v>
      </c>
      <c r="I875" s="371" t="s">
        <v>3057</v>
      </c>
    </row>
    <row r="876" spans="1:9">
      <c r="A876" s="371" t="s">
        <v>1414</v>
      </c>
      <c r="B876" s="371" t="s">
        <v>1414</v>
      </c>
      <c r="C876" s="371" t="s">
        <v>511</v>
      </c>
      <c r="D876" s="371" t="s">
        <v>449</v>
      </c>
      <c r="I876" s="371" t="s">
        <v>702</v>
      </c>
    </row>
    <row r="877" spans="1:9">
      <c r="A877" s="371" t="s">
        <v>1270</v>
      </c>
      <c r="B877" s="371" t="s">
        <v>1270</v>
      </c>
      <c r="C877" s="371" t="s">
        <v>511</v>
      </c>
      <c r="D877" s="371" t="s">
        <v>449</v>
      </c>
      <c r="I877" s="371" t="s">
        <v>3058</v>
      </c>
    </row>
    <row r="878" spans="1:9">
      <c r="A878" s="371" t="s">
        <v>1637</v>
      </c>
      <c r="B878" s="371" t="s">
        <v>3250</v>
      </c>
      <c r="C878" s="371" t="s">
        <v>511</v>
      </c>
      <c r="D878" s="371" t="s">
        <v>449</v>
      </c>
      <c r="I878" s="371" t="s">
        <v>1577</v>
      </c>
    </row>
    <row r="879" spans="1:9">
      <c r="A879" s="371" t="s">
        <v>1415</v>
      </c>
      <c r="B879" s="371" t="s">
        <v>1415</v>
      </c>
      <c r="C879" s="371" t="s">
        <v>511</v>
      </c>
      <c r="D879" s="371" t="s">
        <v>449</v>
      </c>
      <c r="I879" s="371" t="s">
        <v>1149</v>
      </c>
    </row>
    <row r="880" spans="1:9">
      <c r="A880" s="371" t="s">
        <v>1416</v>
      </c>
      <c r="B880" s="371" t="s">
        <v>1416</v>
      </c>
      <c r="C880" s="371" t="s">
        <v>511</v>
      </c>
      <c r="D880" s="371" t="s">
        <v>449</v>
      </c>
      <c r="I880" s="371" t="s">
        <v>1578</v>
      </c>
    </row>
    <row r="881" spans="1:9">
      <c r="A881" s="371" t="s">
        <v>1417</v>
      </c>
      <c r="B881" s="371" t="s">
        <v>1417</v>
      </c>
      <c r="C881" s="371" t="s">
        <v>511</v>
      </c>
      <c r="D881" s="371" t="s">
        <v>449</v>
      </c>
      <c r="I881" s="371" t="s">
        <v>1579</v>
      </c>
    </row>
    <row r="882" spans="1:9">
      <c r="A882" s="371" t="s">
        <v>1418</v>
      </c>
      <c r="B882" s="371" t="s">
        <v>1418</v>
      </c>
      <c r="C882" s="371" t="s">
        <v>511</v>
      </c>
      <c r="D882" s="371" t="s">
        <v>449</v>
      </c>
      <c r="I882" s="371" t="s">
        <v>1580</v>
      </c>
    </row>
    <row r="883" spans="1:9">
      <c r="A883" s="371" t="s">
        <v>1419</v>
      </c>
      <c r="B883" s="371" t="s">
        <v>1419</v>
      </c>
      <c r="C883" s="371" t="s">
        <v>511</v>
      </c>
      <c r="D883" s="371" t="s">
        <v>449</v>
      </c>
      <c r="I883" s="371" t="s">
        <v>1581</v>
      </c>
    </row>
    <row r="884" spans="1:9">
      <c r="A884" s="371" t="s">
        <v>1420</v>
      </c>
      <c r="B884" s="371" t="s">
        <v>1420</v>
      </c>
      <c r="C884" s="371" t="s">
        <v>511</v>
      </c>
      <c r="D884" s="371" t="s">
        <v>449</v>
      </c>
      <c r="I884" s="371" t="s">
        <v>1150</v>
      </c>
    </row>
    <row r="885" spans="1:9">
      <c r="A885" s="371" t="s">
        <v>1421</v>
      </c>
      <c r="B885" s="371" t="s">
        <v>1421</v>
      </c>
      <c r="C885" s="371" t="s">
        <v>511</v>
      </c>
      <c r="D885" s="371" t="s">
        <v>449</v>
      </c>
      <c r="I885" s="371" t="s">
        <v>1151</v>
      </c>
    </row>
    <row r="886" spans="1:9">
      <c r="A886" s="371" t="s">
        <v>2811</v>
      </c>
      <c r="B886" s="371" t="s">
        <v>2811</v>
      </c>
      <c r="C886" s="371" t="s">
        <v>511</v>
      </c>
      <c r="D886" s="371" t="s">
        <v>449</v>
      </c>
      <c r="I886" s="371" t="s">
        <v>1152</v>
      </c>
    </row>
    <row r="887" spans="1:9">
      <c r="A887" s="371" t="s">
        <v>2812</v>
      </c>
      <c r="B887" s="371" t="s">
        <v>2812</v>
      </c>
      <c r="C887" s="371" t="s">
        <v>511</v>
      </c>
      <c r="D887" s="371" t="s">
        <v>449</v>
      </c>
      <c r="I887" s="371" t="s">
        <v>1582</v>
      </c>
    </row>
    <row r="888" spans="1:9">
      <c r="A888" s="371" t="s">
        <v>2813</v>
      </c>
      <c r="B888" s="371" t="s">
        <v>2813</v>
      </c>
      <c r="C888" s="371" t="s">
        <v>511</v>
      </c>
      <c r="D888" s="371" t="s">
        <v>449</v>
      </c>
      <c r="I888" s="371" t="s">
        <v>1583</v>
      </c>
    </row>
    <row r="889" spans="1:9">
      <c r="A889" s="371" t="s">
        <v>2814</v>
      </c>
      <c r="B889" s="371" t="s">
        <v>2814</v>
      </c>
      <c r="C889" s="371" t="s">
        <v>511</v>
      </c>
      <c r="D889" s="371" t="s">
        <v>449</v>
      </c>
      <c r="I889" s="371" t="s">
        <v>1584</v>
      </c>
    </row>
    <row r="890" spans="1:9">
      <c r="A890" s="371" t="s">
        <v>2815</v>
      </c>
      <c r="B890" s="371" t="s">
        <v>2815</v>
      </c>
      <c r="C890" s="371" t="s">
        <v>511</v>
      </c>
      <c r="D890" s="371" t="s">
        <v>449</v>
      </c>
      <c r="I890" s="371" t="s">
        <v>1585</v>
      </c>
    </row>
    <row r="891" spans="1:9">
      <c r="A891" s="371" t="s">
        <v>2816</v>
      </c>
      <c r="B891" s="371" t="s">
        <v>2816</v>
      </c>
      <c r="C891" s="371" t="s">
        <v>511</v>
      </c>
      <c r="D891" s="371" t="s">
        <v>449</v>
      </c>
      <c r="I891" s="371" t="s">
        <v>1586</v>
      </c>
    </row>
    <row r="892" spans="1:9">
      <c r="A892" s="371" t="s">
        <v>2817</v>
      </c>
      <c r="B892" s="371" t="s">
        <v>2817</v>
      </c>
      <c r="C892" s="371" t="s">
        <v>511</v>
      </c>
      <c r="D892" s="371" t="s">
        <v>449</v>
      </c>
      <c r="I892" s="371" t="s">
        <v>1587</v>
      </c>
    </row>
    <row r="893" spans="1:9">
      <c r="A893" s="371" t="s">
        <v>2818</v>
      </c>
      <c r="B893" s="371" t="s">
        <v>2818</v>
      </c>
      <c r="C893" s="371" t="s">
        <v>511</v>
      </c>
      <c r="D893" s="371" t="s">
        <v>449</v>
      </c>
      <c r="I893" s="371" t="s">
        <v>1588</v>
      </c>
    </row>
    <row r="894" spans="1:9">
      <c r="A894" s="371" t="s">
        <v>2819</v>
      </c>
      <c r="B894" s="371" t="s">
        <v>2819</v>
      </c>
      <c r="C894" s="371" t="s">
        <v>511</v>
      </c>
      <c r="D894" s="371" t="s">
        <v>449</v>
      </c>
      <c r="I894" s="371" t="s">
        <v>1589</v>
      </c>
    </row>
    <row r="895" spans="1:9">
      <c r="A895" s="371" t="s">
        <v>2820</v>
      </c>
      <c r="B895" s="371" t="s">
        <v>2820</v>
      </c>
      <c r="C895" s="371" t="s">
        <v>511</v>
      </c>
      <c r="D895" s="371" t="s">
        <v>449</v>
      </c>
      <c r="I895" s="371" t="s">
        <v>1590</v>
      </c>
    </row>
    <row r="896" spans="1:9">
      <c r="A896" s="371" t="s">
        <v>2821</v>
      </c>
      <c r="B896" s="371" t="s">
        <v>2821</v>
      </c>
      <c r="C896" s="371" t="s">
        <v>511</v>
      </c>
      <c r="D896" s="371" t="s">
        <v>449</v>
      </c>
      <c r="I896" s="371" t="s">
        <v>1591</v>
      </c>
    </row>
    <row r="897" spans="1:9">
      <c r="A897" s="371" t="s">
        <v>2822</v>
      </c>
      <c r="B897" s="371" t="s">
        <v>2822</v>
      </c>
      <c r="C897" s="371" t="s">
        <v>511</v>
      </c>
      <c r="D897" s="371" t="s">
        <v>449</v>
      </c>
      <c r="I897" s="371" t="s">
        <v>1592</v>
      </c>
    </row>
    <row r="898" spans="1:9">
      <c r="A898" s="371" t="s">
        <v>2823</v>
      </c>
      <c r="B898" s="371" t="s">
        <v>2823</v>
      </c>
      <c r="C898" s="371" t="s">
        <v>511</v>
      </c>
      <c r="D898" s="371" t="s">
        <v>449</v>
      </c>
      <c r="I898" s="371" t="s">
        <v>3059</v>
      </c>
    </row>
    <row r="899" spans="1:9">
      <c r="A899" s="371" t="s">
        <v>2824</v>
      </c>
      <c r="B899" s="371" t="s">
        <v>2824</v>
      </c>
      <c r="C899" s="371" t="s">
        <v>511</v>
      </c>
      <c r="D899" s="371" t="s">
        <v>449</v>
      </c>
      <c r="I899" s="371" t="s">
        <v>3060</v>
      </c>
    </row>
    <row r="900" spans="1:9">
      <c r="A900" s="371" t="s">
        <v>1638</v>
      </c>
      <c r="B900" s="371" t="s">
        <v>2324</v>
      </c>
      <c r="C900" s="371" t="s">
        <v>511</v>
      </c>
      <c r="D900" s="371" t="s">
        <v>449</v>
      </c>
      <c r="I900" s="371" t="s">
        <v>3061</v>
      </c>
    </row>
    <row r="901" spans="1:9">
      <c r="A901" s="371" t="s">
        <v>1271</v>
      </c>
      <c r="B901" s="371" t="s">
        <v>2325</v>
      </c>
      <c r="C901" s="371" t="s">
        <v>511</v>
      </c>
      <c r="D901" s="371" t="s">
        <v>449</v>
      </c>
      <c r="I901" s="371" t="s">
        <v>3062</v>
      </c>
    </row>
    <row r="902" spans="1:9">
      <c r="A902" s="371" t="s">
        <v>1124</v>
      </c>
      <c r="B902" s="371" t="s">
        <v>1124</v>
      </c>
      <c r="C902" s="371" t="s">
        <v>511</v>
      </c>
      <c r="D902" s="371" t="s">
        <v>449</v>
      </c>
      <c r="I902" s="371" t="s">
        <v>3063</v>
      </c>
    </row>
    <row r="903" spans="1:9">
      <c r="A903" s="371" t="s">
        <v>1272</v>
      </c>
      <c r="B903" s="371" t="s">
        <v>1272</v>
      </c>
      <c r="C903" s="371" t="s">
        <v>511</v>
      </c>
      <c r="D903" s="371" t="s">
        <v>449</v>
      </c>
      <c r="I903" s="371" t="s">
        <v>3064</v>
      </c>
    </row>
    <row r="904" spans="1:9">
      <c r="A904" s="371" t="s">
        <v>1273</v>
      </c>
      <c r="B904" s="371" t="s">
        <v>1273</v>
      </c>
      <c r="C904" s="371" t="s">
        <v>511</v>
      </c>
      <c r="D904" s="371" t="s">
        <v>449</v>
      </c>
      <c r="I904" s="371" t="s">
        <v>3065</v>
      </c>
    </row>
    <row r="905" spans="1:9">
      <c r="A905" s="371" t="s">
        <v>1422</v>
      </c>
      <c r="B905" s="371" t="s">
        <v>1422</v>
      </c>
      <c r="C905" s="371" t="s">
        <v>511</v>
      </c>
      <c r="D905" s="371" t="s">
        <v>449</v>
      </c>
      <c r="I905" s="371" t="s">
        <v>3066</v>
      </c>
    </row>
    <row r="906" spans="1:9">
      <c r="A906" s="371" t="s">
        <v>1423</v>
      </c>
      <c r="B906" s="371" t="s">
        <v>1423</v>
      </c>
      <c r="C906" s="371" t="s">
        <v>511</v>
      </c>
      <c r="D906" s="371" t="s">
        <v>449</v>
      </c>
      <c r="I906" s="371" t="s">
        <v>3067</v>
      </c>
    </row>
    <row r="907" spans="1:9">
      <c r="A907" s="371" t="s">
        <v>1424</v>
      </c>
      <c r="B907" s="371" t="s">
        <v>1424</v>
      </c>
      <c r="C907" s="371" t="s">
        <v>511</v>
      </c>
      <c r="D907" s="371" t="s">
        <v>449</v>
      </c>
      <c r="I907" s="371" t="s">
        <v>3068</v>
      </c>
    </row>
    <row r="908" spans="1:9">
      <c r="A908" s="371" t="s">
        <v>1425</v>
      </c>
      <c r="B908" s="371" t="s">
        <v>1425</v>
      </c>
      <c r="C908" s="371" t="s">
        <v>511</v>
      </c>
      <c r="D908" s="371" t="s">
        <v>449</v>
      </c>
      <c r="I908" s="371" t="s">
        <v>3069</v>
      </c>
    </row>
    <row r="909" spans="1:9">
      <c r="A909" s="371" t="s">
        <v>1426</v>
      </c>
      <c r="B909" s="371" t="s">
        <v>1426</v>
      </c>
      <c r="C909" s="371" t="s">
        <v>511</v>
      </c>
      <c r="D909" s="371" t="s">
        <v>449</v>
      </c>
      <c r="I909" s="371" t="s">
        <v>3070</v>
      </c>
    </row>
    <row r="910" spans="1:9">
      <c r="A910" s="371" t="s">
        <v>1427</v>
      </c>
      <c r="B910" s="371" t="s">
        <v>1427</v>
      </c>
      <c r="C910" s="371" t="s">
        <v>511</v>
      </c>
      <c r="D910" s="371" t="s">
        <v>449</v>
      </c>
      <c r="I910" s="371" t="s">
        <v>3071</v>
      </c>
    </row>
    <row r="911" spans="1:9">
      <c r="A911" s="371" t="s">
        <v>1428</v>
      </c>
      <c r="B911" s="371" t="s">
        <v>1428</v>
      </c>
      <c r="C911" s="371" t="s">
        <v>511</v>
      </c>
      <c r="D911" s="371" t="s">
        <v>449</v>
      </c>
      <c r="I911" s="371" t="s">
        <v>3072</v>
      </c>
    </row>
    <row r="912" spans="1:9">
      <c r="A912" s="371" t="s">
        <v>1429</v>
      </c>
      <c r="B912" s="371" t="s">
        <v>1429</v>
      </c>
      <c r="C912" s="371" t="s">
        <v>511</v>
      </c>
      <c r="D912" s="371" t="s">
        <v>449</v>
      </c>
      <c r="I912" s="371" t="s">
        <v>1153</v>
      </c>
    </row>
    <row r="913" spans="1:9">
      <c r="A913" s="371" t="s">
        <v>1430</v>
      </c>
      <c r="B913" s="371" t="s">
        <v>1430</v>
      </c>
      <c r="C913" s="371" t="s">
        <v>511</v>
      </c>
      <c r="D913" s="371" t="s">
        <v>449</v>
      </c>
      <c r="I913" s="371" t="s">
        <v>1154</v>
      </c>
    </row>
    <row r="914" spans="1:9">
      <c r="A914" s="371" t="s">
        <v>2825</v>
      </c>
      <c r="B914" s="371" t="s">
        <v>2825</v>
      </c>
      <c r="C914" s="371" t="s">
        <v>511</v>
      </c>
      <c r="D914" s="371" t="s">
        <v>449</v>
      </c>
      <c r="I914" s="371" t="s">
        <v>1155</v>
      </c>
    </row>
    <row r="915" spans="1:9">
      <c r="A915" s="371" t="s">
        <v>2826</v>
      </c>
      <c r="B915" s="371" t="s">
        <v>2826</v>
      </c>
      <c r="C915" s="371" t="s">
        <v>511</v>
      </c>
      <c r="D915" s="371" t="s">
        <v>449</v>
      </c>
      <c r="I915" s="371" t="s">
        <v>1156</v>
      </c>
    </row>
    <row r="916" spans="1:9">
      <c r="A916" s="371" t="s">
        <v>2827</v>
      </c>
      <c r="B916" s="371" t="s">
        <v>2827</v>
      </c>
      <c r="C916" s="371" t="s">
        <v>511</v>
      </c>
      <c r="D916" s="371" t="s">
        <v>449</v>
      </c>
      <c r="I916" s="371" t="s">
        <v>1157</v>
      </c>
    </row>
    <row r="917" spans="1:9">
      <c r="A917" s="371" t="s">
        <v>2828</v>
      </c>
      <c r="B917" s="371" t="s">
        <v>2828</v>
      </c>
      <c r="C917" s="371" t="s">
        <v>511</v>
      </c>
      <c r="D917" s="371" t="s">
        <v>449</v>
      </c>
      <c r="I917" s="371" t="s">
        <v>1158</v>
      </c>
    </row>
    <row r="918" spans="1:9">
      <c r="A918" s="371" t="s">
        <v>2829</v>
      </c>
      <c r="B918" s="371" t="s">
        <v>2829</v>
      </c>
      <c r="C918" s="371" t="s">
        <v>511</v>
      </c>
      <c r="D918" s="371" t="s">
        <v>449</v>
      </c>
      <c r="I918" s="371" t="s">
        <v>1159</v>
      </c>
    </row>
    <row r="919" spans="1:9">
      <c r="A919" s="371" t="s">
        <v>2830</v>
      </c>
      <c r="B919" s="371" t="s">
        <v>2830</v>
      </c>
      <c r="C919" s="371" t="s">
        <v>511</v>
      </c>
      <c r="D919" s="371" t="s">
        <v>449</v>
      </c>
      <c r="I919" s="371" t="s">
        <v>1160</v>
      </c>
    </row>
    <row r="920" spans="1:9">
      <c r="A920" s="371" t="s">
        <v>3226</v>
      </c>
      <c r="B920" s="371" t="s">
        <v>3226</v>
      </c>
      <c r="C920" s="371" t="s">
        <v>511</v>
      </c>
      <c r="D920" s="371" t="s">
        <v>449</v>
      </c>
      <c r="I920" s="371" t="s">
        <v>1161</v>
      </c>
    </row>
    <row r="921" spans="1:9">
      <c r="A921" s="371" t="s">
        <v>2831</v>
      </c>
      <c r="B921" s="371" t="s">
        <v>2831</v>
      </c>
      <c r="C921" s="371" t="s">
        <v>511</v>
      </c>
      <c r="D921" s="371" t="s">
        <v>449</v>
      </c>
      <c r="I921" s="371" t="s">
        <v>1311</v>
      </c>
    </row>
    <row r="922" spans="1:9">
      <c r="A922" s="371" t="s">
        <v>2832</v>
      </c>
      <c r="B922" s="371" t="s">
        <v>2832</v>
      </c>
      <c r="C922" s="371" t="s">
        <v>511</v>
      </c>
      <c r="D922" s="371" t="s">
        <v>449</v>
      </c>
      <c r="I922" s="371" t="s">
        <v>1162</v>
      </c>
    </row>
    <row r="923" spans="1:9">
      <c r="A923" s="371" t="s">
        <v>2833</v>
      </c>
      <c r="B923" s="371" t="s">
        <v>2833</v>
      </c>
      <c r="C923" s="371" t="s">
        <v>511</v>
      </c>
      <c r="D923" s="371" t="s">
        <v>449</v>
      </c>
      <c r="I923" s="371" t="s">
        <v>1593</v>
      </c>
    </row>
    <row r="924" spans="1:9">
      <c r="A924" s="371" t="s">
        <v>2834</v>
      </c>
      <c r="B924" s="371" t="s">
        <v>2834</v>
      </c>
      <c r="C924" s="371" t="s">
        <v>511</v>
      </c>
      <c r="D924" s="371" t="s">
        <v>449</v>
      </c>
      <c r="I924" s="371" t="s">
        <v>1312</v>
      </c>
    </row>
    <row r="925" spans="1:9">
      <c r="A925" s="371" t="s">
        <v>1125</v>
      </c>
      <c r="B925" s="371" t="s">
        <v>1125</v>
      </c>
      <c r="C925" s="371" t="s">
        <v>511</v>
      </c>
      <c r="D925" s="371" t="s">
        <v>449</v>
      </c>
      <c r="I925" s="371" t="s">
        <v>1313</v>
      </c>
    </row>
    <row r="926" spans="1:9">
      <c r="A926" s="371" t="s">
        <v>1126</v>
      </c>
      <c r="B926" s="371" t="s">
        <v>2326</v>
      </c>
      <c r="C926" s="371" t="s">
        <v>511</v>
      </c>
      <c r="D926" s="371" t="s">
        <v>449</v>
      </c>
      <c r="I926" s="371" t="s">
        <v>1314</v>
      </c>
    </row>
    <row r="927" spans="1:9">
      <c r="A927" s="371" t="s">
        <v>1274</v>
      </c>
      <c r="B927" s="371" t="s">
        <v>1274</v>
      </c>
      <c r="C927" s="371" t="s">
        <v>511</v>
      </c>
      <c r="D927" s="371" t="s">
        <v>449</v>
      </c>
      <c r="I927" s="371" t="s">
        <v>1315</v>
      </c>
    </row>
    <row r="928" spans="1:9">
      <c r="A928" s="371" t="s">
        <v>1275</v>
      </c>
      <c r="B928" s="371" t="s">
        <v>1275</v>
      </c>
      <c r="C928" s="371" t="s">
        <v>511</v>
      </c>
      <c r="D928" s="371" t="s">
        <v>449</v>
      </c>
      <c r="I928" s="371" t="s">
        <v>1594</v>
      </c>
    </row>
    <row r="929" spans="1:9">
      <c r="A929" s="371" t="s">
        <v>1276</v>
      </c>
      <c r="B929" s="371" t="s">
        <v>1276</v>
      </c>
      <c r="C929" s="371" t="s">
        <v>511</v>
      </c>
      <c r="D929" s="371" t="s">
        <v>449</v>
      </c>
      <c r="I929" s="371" t="s">
        <v>1595</v>
      </c>
    </row>
    <row r="930" spans="1:9">
      <c r="A930" s="371" t="s">
        <v>1277</v>
      </c>
      <c r="B930" s="371" t="s">
        <v>2327</v>
      </c>
      <c r="C930" s="371" t="s">
        <v>511</v>
      </c>
      <c r="D930" s="371" t="s">
        <v>449</v>
      </c>
      <c r="I930" s="371" t="s">
        <v>1596</v>
      </c>
    </row>
    <row r="931" spans="1:9">
      <c r="A931" s="371" t="s">
        <v>1278</v>
      </c>
      <c r="B931" s="371" t="s">
        <v>2328</v>
      </c>
      <c r="C931" s="371" t="s">
        <v>511</v>
      </c>
      <c r="D931" s="371" t="s">
        <v>449</v>
      </c>
      <c r="I931" s="371" t="s">
        <v>1597</v>
      </c>
    </row>
    <row r="932" spans="1:9">
      <c r="A932" s="371" t="s">
        <v>1431</v>
      </c>
      <c r="B932" s="371" t="s">
        <v>2329</v>
      </c>
      <c r="C932" s="371" t="s">
        <v>511</v>
      </c>
      <c r="D932" s="371" t="s">
        <v>449</v>
      </c>
      <c r="I932" s="371" t="s">
        <v>1598</v>
      </c>
    </row>
    <row r="933" spans="1:9">
      <c r="A933" s="371" t="s">
        <v>1432</v>
      </c>
      <c r="B933" s="371" t="s">
        <v>1432</v>
      </c>
      <c r="C933" s="371" t="s">
        <v>511</v>
      </c>
      <c r="D933" s="371" t="s">
        <v>449</v>
      </c>
      <c r="I933" s="371" t="s">
        <v>1599</v>
      </c>
    </row>
    <row r="934" spans="1:9">
      <c r="A934" s="371" t="s">
        <v>1433</v>
      </c>
      <c r="B934" s="371" t="s">
        <v>1433</v>
      </c>
      <c r="C934" s="371" t="s">
        <v>511</v>
      </c>
      <c r="D934" s="371" t="s">
        <v>449</v>
      </c>
      <c r="I934" s="371" t="s">
        <v>1600</v>
      </c>
    </row>
    <row r="935" spans="1:9">
      <c r="A935" s="371" t="s">
        <v>1434</v>
      </c>
      <c r="B935" s="371" t="s">
        <v>1434</v>
      </c>
      <c r="C935" s="371" t="s">
        <v>511</v>
      </c>
      <c r="D935" s="371" t="s">
        <v>449</v>
      </c>
      <c r="I935" s="371" t="s">
        <v>1601</v>
      </c>
    </row>
    <row r="936" spans="1:9">
      <c r="A936" s="371" t="s">
        <v>1435</v>
      </c>
      <c r="B936" s="371" t="s">
        <v>1435</v>
      </c>
      <c r="C936" s="371" t="s">
        <v>511</v>
      </c>
      <c r="D936" s="371" t="s">
        <v>449</v>
      </c>
      <c r="I936" s="371" t="s">
        <v>1602</v>
      </c>
    </row>
    <row r="937" spans="1:9">
      <c r="A937" s="371" t="s">
        <v>1436</v>
      </c>
      <c r="B937" s="371" t="s">
        <v>1436</v>
      </c>
      <c r="C937" s="371" t="s">
        <v>511</v>
      </c>
      <c r="D937" s="371" t="s">
        <v>449</v>
      </c>
      <c r="I937" s="371" t="s">
        <v>1603</v>
      </c>
    </row>
    <row r="938" spans="1:9">
      <c r="A938" s="371" t="s">
        <v>1437</v>
      </c>
      <c r="B938" s="371" t="s">
        <v>1437</v>
      </c>
      <c r="C938" s="371" t="s">
        <v>511</v>
      </c>
      <c r="D938" s="371" t="s">
        <v>449</v>
      </c>
      <c r="I938" s="371" t="s">
        <v>1604</v>
      </c>
    </row>
    <row r="939" spans="1:9">
      <c r="A939" s="371" t="s">
        <v>1438</v>
      </c>
      <c r="B939" s="371" t="s">
        <v>1438</v>
      </c>
      <c r="C939" s="371" t="s">
        <v>511</v>
      </c>
      <c r="D939" s="371" t="s">
        <v>449</v>
      </c>
      <c r="I939" s="371" t="s">
        <v>1605</v>
      </c>
    </row>
    <row r="940" spans="1:9">
      <c r="A940" s="371" t="s">
        <v>1439</v>
      </c>
      <c r="B940" s="371" t="s">
        <v>1439</v>
      </c>
      <c r="C940" s="371" t="s">
        <v>511</v>
      </c>
      <c r="D940" s="371" t="s">
        <v>449</v>
      </c>
      <c r="I940" s="371" t="s">
        <v>1606</v>
      </c>
    </row>
    <row r="941" spans="1:9">
      <c r="A941" s="371" t="s">
        <v>1440</v>
      </c>
      <c r="B941" s="371" t="s">
        <v>1440</v>
      </c>
      <c r="C941" s="371" t="s">
        <v>511</v>
      </c>
      <c r="D941" s="371" t="s">
        <v>449</v>
      </c>
      <c r="I941" s="371" t="s">
        <v>1607</v>
      </c>
    </row>
    <row r="942" spans="1:9">
      <c r="A942" s="371" t="s">
        <v>1441</v>
      </c>
      <c r="B942" s="371" t="s">
        <v>1441</v>
      </c>
      <c r="C942" s="371" t="s">
        <v>511</v>
      </c>
      <c r="D942" s="371" t="s">
        <v>449</v>
      </c>
      <c r="I942" s="371" t="s">
        <v>1608</v>
      </c>
    </row>
    <row r="943" spans="1:9">
      <c r="A943" s="371" t="s">
        <v>1442</v>
      </c>
      <c r="B943" s="371" t="s">
        <v>1442</v>
      </c>
      <c r="C943" s="371" t="s">
        <v>511</v>
      </c>
      <c r="D943" s="371" t="s">
        <v>449</v>
      </c>
      <c r="I943" s="371" t="s">
        <v>1609</v>
      </c>
    </row>
    <row r="944" spans="1:9">
      <c r="A944" s="371" t="s">
        <v>1443</v>
      </c>
      <c r="B944" s="371" t="s">
        <v>1443</v>
      </c>
      <c r="C944" s="371" t="s">
        <v>511</v>
      </c>
      <c r="D944" s="371" t="s">
        <v>449</v>
      </c>
      <c r="I944" s="371" t="s">
        <v>1610</v>
      </c>
    </row>
    <row r="945" spans="1:9">
      <c r="A945" s="371" t="s">
        <v>1444</v>
      </c>
      <c r="B945" s="371" t="s">
        <v>1444</v>
      </c>
      <c r="C945" s="371" t="s">
        <v>511</v>
      </c>
      <c r="D945" s="371" t="s">
        <v>449</v>
      </c>
      <c r="I945" s="371" t="s">
        <v>1611</v>
      </c>
    </row>
    <row r="946" spans="1:9">
      <c r="A946" s="371" t="s">
        <v>2835</v>
      </c>
      <c r="B946" s="371" t="s">
        <v>2835</v>
      </c>
      <c r="C946" s="371" t="s">
        <v>511</v>
      </c>
      <c r="D946" s="371" t="s">
        <v>449</v>
      </c>
      <c r="I946" s="371" t="s">
        <v>1612</v>
      </c>
    </row>
    <row r="947" spans="1:9">
      <c r="A947" s="371" t="s">
        <v>2836</v>
      </c>
      <c r="B947" s="371" t="s">
        <v>2836</v>
      </c>
      <c r="C947" s="371" t="s">
        <v>511</v>
      </c>
      <c r="D947" s="371" t="s">
        <v>449</v>
      </c>
      <c r="I947" s="371" t="s">
        <v>1613</v>
      </c>
    </row>
    <row r="948" spans="1:9">
      <c r="A948" s="371" t="s">
        <v>2837</v>
      </c>
      <c r="B948" s="371" t="s">
        <v>2837</v>
      </c>
      <c r="C948" s="371" t="s">
        <v>511</v>
      </c>
      <c r="D948" s="371" t="s">
        <v>449</v>
      </c>
      <c r="I948" s="371" t="s">
        <v>1614</v>
      </c>
    </row>
    <row r="949" spans="1:9">
      <c r="A949" s="371" t="s">
        <v>2838</v>
      </c>
      <c r="B949" s="371" t="s">
        <v>2838</v>
      </c>
      <c r="C949" s="371" t="s">
        <v>511</v>
      </c>
      <c r="D949" s="371" t="s">
        <v>449</v>
      </c>
      <c r="I949" s="371" t="s">
        <v>1615</v>
      </c>
    </row>
    <row r="950" spans="1:9">
      <c r="A950" s="371" t="s">
        <v>2839</v>
      </c>
      <c r="B950" s="371" t="s">
        <v>2839</v>
      </c>
      <c r="C950" s="371" t="s">
        <v>511</v>
      </c>
      <c r="D950" s="371" t="s">
        <v>449</v>
      </c>
      <c r="I950" s="371" t="s">
        <v>1616</v>
      </c>
    </row>
    <row r="951" spans="1:9">
      <c r="A951" s="371" t="s">
        <v>2840</v>
      </c>
      <c r="B951" s="371" t="s">
        <v>2840</v>
      </c>
      <c r="C951" s="371" t="s">
        <v>511</v>
      </c>
      <c r="D951" s="371" t="s">
        <v>449</v>
      </c>
      <c r="I951" s="371" t="s">
        <v>1617</v>
      </c>
    </row>
    <row r="952" spans="1:9">
      <c r="A952" s="371" t="s">
        <v>2841</v>
      </c>
      <c r="B952" s="371" t="s">
        <v>2841</v>
      </c>
      <c r="C952" s="371" t="s">
        <v>511</v>
      </c>
      <c r="D952" s="371" t="s">
        <v>449</v>
      </c>
      <c r="I952" s="371" t="s">
        <v>1643</v>
      </c>
    </row>
    <row r="953" spans="1:9">
      <c r="A953" s="371" t="s">
        <v>2842</v>
      </c>
      <c r="B953" s="371" t="s">
        <v>2842</v>
      </c>
      <c r="C953" s="371" t="s">
        <v>511</v>
      </c>
      <c r="D953" s="371" t="s">
        <v>449</v>
      </c>
      <c r="I953" s="371" t="s">
        <v>1644</v>
      </c>
    </row>
    <row r="954" spans="1:9">
      <c r="A954" s="371" t="s">
        <v>2843</v>
      </c>
      <c r="B954" s="371" t="s">
        <v>2843</v>
      </c>
      <c r="C954" s="371" t="s">
        <v>511</v>
      </c>
      <c r="D954" s="371" t="s">
        <v>449</v>
      </c>
      <c r="I954" s="371" t="s">
        <v>1630</v>
      </c>
    </row>
    <row r="955" spans="1:9">
      <c r="A955" s="371" t="s">
        <v>2844</v>
      </c>
      <c r="B955" s="371" t="s">
        <v>2844</v>
      </c>
      <c r="C955" s="371" t="s">
        <v>511</v>
      </c>
      <c r="D955" s="371" t="s">
        <v>449</v>
      </c>
      <c r="I955" s="371" t="s">
        <v>3073</v>
      </c>
    </row>
    <row r="956" spans="1:9">
      <c r="A956" s="371" t="s">
        <v>2845</v>
      </c>
      <c r="B956" s="371" t="s">
        <v>2845</v>
      </c>
      <c r="C956" s="371" t="s">
        <v>511</v>
      </c>
      <c r="D956" s="371" t="s">
        <v>449</v>
      </c>
      <c r="I956" s="371" t="s">
        <v>3074</v>
      </c>
    </row>
    <row r="957" spans="1:9">
      <c r="A957" s="371" t="s">
        <v>2846</v>
      </c>
      <c r="B957" s="371" t="s">
        <v>2846</v>
      </c>
      <c r="C957" s="371" t="s">
        <v>511</v>
      </c>
      <c r="D957" s="371" t="s">
        <v>449</v>
      </c>
      <c r="I957" s="371" t="s">
        <v>3075</v>
      </c>
    </row>
    <row r="958" spans="1:9">
      <c r="A958" s="371" t="s">
        <v>2847</v>
      </c>
      <c r="B958" s="371" t="s">
        <v>2847</v>
      </c>
      <c r="C958" s="371" t="s">
        <v>511</v>
      </c>
      <c r="D958" s="371" t="s">
        <v>449</v>
      </c>
      <c r="I958" s="371" t="s">
        <v>3076</v>
      </c>
    </row>
    <row r="959" spans="1:9">
      <c r="A959" s="371" t="s">
        <v>2848</v>
      </c>
      <c r="B959" s="371" t="s">
        <v>2848</v>
      </c>
      <c r="C959" s="371" t="s">
        <v>511</v>
      </c>
      <c r="D959" s="371" t="s">
        <v>449</v>
      </c>
      <c r="I959" s="371" t="s">
        <v>3077</v>
      </c>
    </row>
    <row r="960" spans="1:9">
      <c r="A960" s="371" t="s">
        <v>2849</v>
      </c>
      <c r="B960" s="371" t="s">
        <v>2849</v>
      </c>
      <c r="C960" s="371" t="s">
        <v>511</v>
      </c>
      <c r="D960" s="371" t="s">
        <v>449</v>
      </c>
      <c r="I960" s="371" t="s">
        <v>3078</v>
      </c>
    </row>
    <row r="961" spans="1:9">
      <c r="A961" s="371" t="s">
        <v>2850</v>
      </c>
      <c r="B961" s="371" t="s">
        <v>2850</v>
      </c>
      <c r="C961" s="371" t="s">
        <v>511</v>
      </c>
      <c r="D961" s="371" t="s">
        <v>449</v>
      </c>
      <c r="I961" s="371" t="s">
        <v>3079</v>
      </c>
    </row>
    <row r="962" spans="1:9">
      <c r="A962" s="371" t="s">
        <v>2851</v>
      </c>
      <c r="B962" s="371" t="s">
        <v>2851</v>
      </c>
      <c r="C962" s="371" t="s">
        <v>511</v>
      </c>
      <c r="D962" s="371" t="s">
        <v>449</v>
      </c>
      <c r="I962" s="371" t="s">
        <v>3080</v>
      </c>
    </row>
    <row r="963" spans="1:9">
      <c r="A963" s="371" t="s">
        <v>3227</v>
      </c>
      <c r="B963" s="371" t="s">
        <v>3227</v>
      </c>
      <c r="C963" s="371" t="s">
        <v>511</v>
      </c>
      <c r="D963" s="371" t="s">
        <v>449</v>
      </c>
      <c r="I963" s="371" t="s">
        <v>3081</v>
      </c>
    </row>
    <row r="964" spans="1:9">
      <c r="A964" s="371" t="s">
        <v>2852</v>
      </c>
      <c r="B964" s="371" t="s">
        <v>2852</v>
      </c>
      <c r="C964" s="371" t="s">
        <v>511</v>
      </c>
      <c r="D964" s="371" t="s">
        <v>449</v>
      </c>
      <c r="I964" s="371" t="s">
        <v>3082</v>
      </c>
    </row>
    <row r="965" spans="1:9">
      <c r="A965" s="371" t="s">
        <v>2853</v>
      </c>
      <c r="B965" s="371" t="s">
        <v>2853</v>
      </c>
      <c r="C965" s="371" t="s">
        <v>511</v>
      </c>
      <c r="D965" s="371" t="s">
        <v>449</v>
      </c>
      <c r="I965" s="371" t="s">
        <v>3083</v>
      </c>
    </row>
    <row r="966" spans="1:9">
      <c r="A966" s="371" t="s">
        <v>2854</v>
      </c>
      <c r="B966" s="371" t="s">
        <v>2854</v>
      </c>
      <c r="C966" s="371" t="s">
        <v>511</v>
      </c>
      <c r="D966" s="371" t="s">
        <v>449</v>
      </c>
      <c r="I966" s="371" t="s">
        <v>3084</v>
      </c>
    </row>
    <row r="967" spans="1:9">
      <c r="A967" s="371" t="s">
        <v>2855</v>
      </c>
      <c r="B967" s="371" t="s">
        <v>2855</v>
      </c>
      <c r="C967" s="371" t="s">
        <v>511</v>
      </c>
      <c r="D967" s="371" t="s">
        <v>449</v>
      </c>
      <c r="I967" s="371" t="s">
        <v>3085</v>
      </c>
    </row>
    <row r="968" spans="1:9">
      <c r="A968" s="371" t="s">
        <v>1445</v>
      </c>
      <c r="B968" s="371" t="s">
        <v>2330</v>
      </c>
      <c r="C968" s="371" t="s">
        <v>511</v>
      </c>
      <c r="D968" s="371" t="s">
        <v>449</v>
      </c>
      <c r="I968" s="371" t="s">
        <v>3086</v>
      </c>
    </row>
    <row r="969" spans="1:9">
      <c r="A969" s="371" t="s">
        <v>1279</v>
      </c>
      <c r="B969" s="371" t="s">
        <v>2331</v>
      </c>
      <c r="C969" s="371" t="s">
        <v>511</v>
      </c>
      <c r="D969" s="371" t="s">
        <v>449</v>
      </c>
      <c r="I969" s="371" t="s">
        <v>3087</v>
      </c>
    </row>
    <row r="970" spans="1:9">
      <c r="A970" s="371" t="s">
        <v>1446</v>
      </c>
      <c r="B970" s="371" t="s">
        <v>1446</v>
      </c>
      <c r="C970" s="371" t="s">
        <v>511</v>
      </c>
      <c r="D970" s="371" t="s">
        <v>449</v>
      </c>
      <c r="I970" s="371" t="s">
        <v>3088</v>
      </c>
    </row>
    <row r="971" spans="1:9">
      <c r="A971" s="371" t="s">
        <v>1280</v>
      </c>
      <c r="B971" s="371" t="s">
        <v>1280</v>
      </c>
      <c r="C971" s="371" t="s">
        <v>511</v>
      </c>
      <c r="D971" s="371" t="s">
        <v>449</v>
      </c>
      <c r="I971" s="371" t="s">
        <v>703</v>
      </c>
    </row>
    <row r="972" spans="1:9">
      <c r="A972" s="371" t="s">
        <v>1281</v>
      </c>
      <c r="B972" s="371" t="s">
        <v>1281</v>
      </c>
      <c r="C972" s="371" t="s">
        <v>511</v>
      </c>
      <c r="D972" s="371" t="s">
        <v>449</v>
      </c>
      <c r="I972" s="371" t="s">
        <v>704</v>
      </c>
    </row>
    <row r="973" spans="1:9">
      <c r="A973" s="371" t="s">
        <v>1282</v>
      </c>
      <c r="B973" s="371" t="s">
        <v>1282</v>
      </c>
      <c r="C973" s="371" t="s">
        <v>511</v>
      </c>
      <c r="D973" s="371" t="s">
        <v>449</v>
      </c>
      <c r="I973" s="371" t="s">
        <v>705</v>
      </c>
    </row>
    <row r="974" spans="1:9">
      <c r="A974" s="371" t="s">
        <v>1283</v>
      </c>
      <c r="B974" s="371" t="s">
        <v>2333</v>
      </c>
      <c r="C974" s="371" t="s">
        <v>511</v>
      </c>
      <c r="D974" s="371" t="s">
        <v>449</v>
      </c>
      <c r="I974" s="371" t="s">
        <v>706</v>
      </c>
    </row>
    <row r="975" spans="1:9">
      <c r="A975" s="371" t="s">
        <v>1284</v>
      </c>
      <c r="B975" s="371" t="s">
        <v>1284</v>
      </c>
      <c r="C975" s="371" t="s">
        <v>511</v>
      </c>
      <c r="D975" s="371" t="s">
        <v>449</v>
      </c>
      <c r="I975" s="371" t="s">
        <v>707</v>
      </c>
    </row>
    <row r="976" spans="1:9">
      <c r="A976" s="371" t="s">
        <v>1447</v>
      </c>
      <c r="B976" s="371" t="s">
        <v>1447</v>
      </c>
      <c r="C976" s="371" t="s">
        <v>511</v>
      </c>
      <c r="D976" s="371" t="s">
        <v>449</v>
      </c>
      <c r="I976" s="371" t="s">
        <v>708</v>
      </c>
    </row>
    <row r="977" spans="1:9">
      <c r="A977" s="371" t="s">
        <v>1448</v>
      </c>
      <c r="B977" s="371" t="s">
        <v>1448</v>
      </c>
      <c r="C977" s="371" t="s">
        <v>511</v>
      </c>
      <c r="D977" s="371" t="s">
        <v>449</v>
      </c>
      <c r="I977" s="371" t="s">
        <v>709</v>
      </c>
    </row>
    <row r="978" spans="1:9">
      <c r="A978" s="371" t="s">
        <v>1449</v>
      </c>
      <c r="B978" s="371" t="s">
        <v>1449</v>
      </c>
      <c r="C978" s="371" t="s">
        <v>511</v>
      </c>
      <c r="D978" s="371" t="s">
        <v>449</v>
      </c>
      <c r="I978" s="371" t="s">
        <v>710</v>
      </c>
    </row>
    <row r="979" spans="1:9">
      <c r="A979" s="371" t="s">
        <v>1450</v>
      </c>
      <c r="B979" s="371" t="s">
        <v>1450</v>
      </c>
      <c r="C979" s="371" t="s">
        <v>511</v>
      </c>
      <c r="D979" s="371" t="s">
        <v>449</v>
      </c>
      <c r="I979" s="371" t="s">
        <v>1017</v>
      </c>
    </row>
    <row r="980" spans="1:9">
      <c r="A980" s="371" t="s">
        <v>1451</v>
      </c>
      <c r="B980" s="371" t="s">
        <v>1451</v>
      </c>
      <c r="C980" s="371" t="s">
        <v>511</v>
      </c>
      <c r="D980" s="371" t="s">
        <v>449</v>
      </c>
      <c r="I980" s="371" t="s">
        <v>1164</v>
      </c>
    </row>
    <row r="981" spans="1:9">
      <c r="A981" s="371" t="s">
        <v>1452</v>
      </c>
      <c r="B981" s="371" t="s">
        <v>1452</v>
      </c>
      <c r="C981" s="371" t="s">
        <v>511</v>
      </c>
      <c r="D981" s="371" t="s">
        <v>449</v>
      </c>
      <c r="I981" s="371" t="s">
        <v>530</v>
      </c>
    </row>
    <row r="982" spans="1:9">
      <c r="A982" s="371" t="s">
        <v>1453</v>
      </c>
      <c r="B982" s="371" t="s">
        <v>1453</v>
      </c>
      <c r="C982" s="371" t="s">
        <v>511</v>
      </c>
      <c r="D982" s="371" t="s">
        <v>449</v>
      </c>
      <c r="I982" s="371" t="s">
        <v>531</v>
      </c>
    </row>
    <row r="983" spans="1:9">
      <c r="A983" s="371" t="s">
        <v>1454</v>
      </c>
      <c r="B983" s="371" t="s">
        <v>1454</v>
      </c>
      <c r="C983" s="371" t="s">
        <v>511</v>
      </c>
      <c r="D983" s="371" t="s">
        <v>449</v>
      </c>
      <c r="I983" s="371" t="s">
        <v>532</v>
      </c>
    </row>
    <row r="984" spans="1:9">
      <c r="A984" s="371" t="s">
        <v>1455</v>
      </c>
      <c r="B984" s="371" t="s">
        <v>1455</v>
      </c>
      <c r="C984" s="371" t="s">
        <v>511</v>
      </c>
      <c r="D984" s="371" t="s">
        <v>449</v>
      </c>
      <c r="I984" s="371" t="s">
        <v>1619</v>
      </c>
    </row>
    <row r="985" spans="1:9">
      <c r="A985" s="371" t="s">
        <v>1456</v>
      </c>
      <c r="B985" s="371" t="s">
        <v>1456</v>
      </c>
      <c r="C985" s="371" t="s">
        <v>511</v>
      </c>
      <c r="D985" s="371" t="s">
        <v>449</v>
      </c>
      <c r="I985" s="371" t="s">
        <v>476</v>
      </c>
    </row>
    <row r="986" spans="1:9">
      <c r="A986" s="371" t="s">
        <v>1639</v>
      </c>
      <c r="B986" s="371" t="s">
        <v>1639</v>
      </c>
      <c r="C986" s="371" t="s">
        <v>511</v>
      </c>
      <c r="D986" s="371" t="s">
        <v>449</v>
      </c>
      <c r="I986" s="371" t="s">
        <v>479</v>
      </c>
    </row>
    <row r="987" spans="1:9">
      <c r="A987" s="371" t="s">
        <v>1640</v>
      </c>
      <c r="B987" s="371" t="s">
        <v>1640</v>
      </c>
      <c r="C987" s="371" t="s">
        <v>511</v>
      </c>
      <c r="D987" s="371" t="s">
        <v>449</v>
      </c>
      <c r="I987" s="371" t="s">
        <v>410</v>
      </c>
    </row>
    <row r="988" spans="1:9">
      <c r="A988" s="371" t="s">
        <v>2856</v>
      </c>
      <c r="B988" s="371" t="s">
        <v>2332</v>
      </c>
      <c r="C988" s="371" t="s">
        <v>511</v>
      </c>
      <c r="D988" s="371" t="s">
        <v>449</v>
      </c>
      <c r="I988" s="371" t="s">
        <v>526</v>
      </c>
    </row>
    <row r="989" spans="1:9">
      <c r="A989" s="371" t="s">
        <v>2857</v>
      </c>
      <c r="B989" s="371" t="s">
        <v>2857</v>
      </c>
      <c r="C989" s="371" t="s">
        <v>511</v>
      </c>
      <c r="D989" s="371" t="s">
        <v>449</v>
      </c>
      <c r="I989" s="371" t="s">
        <v>123</v>
      </c>
    </row>
    <row r="990" spans="1:9">
      <c r="A990" s="371" t="s">
        <v>2858</v>
      </c>
      <c r="B990" s="371" t="s">
        <v>2858</v>
      </c>
      <c r="C990" s="371" t="s">
        <v>511</v>
      </c>
      <c r="D990" s="371" t="s">
        <v>449</v>
      </c>
      <c r="I990" s="371" t="s">
        <v>124</v>
      </c>
    </row>
    <row r="991" spans="1:9">
      <c r="A991" s="371" t="s">
        <v>2859</v>
      </c>
      <c r="B991" s="371" t="s">
        <v>2859</v>
      </c>
      <c r="C991" s="371" t="s">
        <v>511</v>
      </c>
      <c r="D991" s="371" t="s">
        <v>449</v>
      </c>
      <c r="I991" s="371" t="s">
        <v>1620</v>
      </c>
    </row>
    <row r="992" spans="1:9">
      <c r="A992" s="371" t="s">
        <v>3228</v>
      </c>
      <c r="B992" s="371" t="s">
        <v>3228</v>
      </c>
      <c r="C992" s="371" t="s">
        <v>511</v>
      </c>
      <c r="D992" s="371" t="s">
        <v>449</v>
      </c>
      <c r="I992" s="371" t="s">
        <v>754</v>
      </c>
    </row>
    <row r="993" spans="1:9">
      <c r="A993" s="371" t="s">
        <v>1285</v>
      </c>
      <c r="B993" s="371" t="s">
        <v>2334</v>
      </c>
      <c r="C993" s="371" t="s">
        <v>511</v>
      </c>
      <c r="D993" s="371" t="s">
        <v>449</v>
      </c>
      <c r="I993" s="371" t="s">
        <v>755</v>
      </c>
    </row>
    <row r="994" spans="1:9">
      <c r="A994" s="371" t="s">
        <v>1286</v>
      </c>
      <c r="B994" s="371" t="s">
        <v>1286</v>
      </c>
      <c r="C994" s="371" t="s">
        <v>511</v>
      </c>
      <c r="D994" s="371" t="s">
        <v>449</v>
      </c>
      <c r="I994" s="371" t="s">
        <v>756</v>
      </c>
    </row>
    <row r="995" spans="1:9">
      <c r="A995" s="371" t="s">
        <v>1457</v>
      </c>
      <c r="B995" s="371" t="s">
        <v>2335</v>
      </c>
      <c r="C995" s="371" t="s">
        <v>511</v>
      </c>
      <c r="D995" s="371" t="s">
        <v>449</v>
      </c>
      <c r="I995" s="371" t="s">
        <v>140</v>
      </c>
    </row>
    <row r="996" spans="1:9">
      <c r="A996" s="371" t="s">
        <v>1458</v>
      </c>
      <c r="B996" s="371" t="s">
        <v>1458</v>
      </c>
      <c r="C996" s="371" t="s">
        <v>511</v>
      </c>
      <c r="D996" s="371" t="s">
        <v>449</v>
      </c>
      <c r="I996" s="371" t="s">
        <v>142</v>
      </c>
    </row>
    <row r="997" spans="1:9">
      <c r="A997" s="371" t="s">
        <v>1459</v>
      </c>
      <c r="B997" s="371" t="s">
        <v>1459</v>
      </c>
      <c r="C997" s="371" t="s">
        <v>511</v>
      </c>
      <c r="D997" s="371" t="s">
        <v>449</v>
      </c>
      <c r="I997" s="371" t="s">
        <v>146</v>
      </c>
    </row>
    <row r="998" spans="1:9">
      <c r="A998" s="371" t="s">
        <v>1460</v>
      </c>
      <c r="B998" s="371" t="s">
        <v>1460</v>
      </c>
      <c r="C998" s="371" t="s">
        <v>511</v>
      </c>
      <c r="D998" s="371" t="s">
        <v>449</v>
      </c>
      <c r="I998" s="371" t="s">
        <v>147</v>
      </c>
    </row>
    <row r="999" spans="1:9">
      <c r="A999" s="371" t="s">
        <v>1461</v>
      </c>
      <c r="B999" s="371" t="s">
        <v>1461</v>
      </c>
      <c r="C999" s="371" t="s">
        <v>511</v>
      </c>
      <c r="D999" s="371" t="s">
        <v>449</v>
      </c>
      <c r="I999" s="371" t="s">
        <v>148</v>
      </c>
    </row>
    <row r="1000" spans="1:9">
      <c r="A1000" s="371" t="s">
        <v>1462</v>
      </c>
      <c r="B1000" s="371" t="s">
        <v>1462</v>
      </c>
      <c r="C1000" s="371" t="s">
        <v>511</v>
      </c>
      <c r="D1000" s="371" t="s">
        <v>449</v>
      </c>
      <c r="I1000" s="371" t="s">
        <v>149</v>
      </c>
    </row>
    <row r="1001" spans="1:9">
      <c r="A1001" s="371" t="s">
        <v>1463</v>
      </c>
      <c r="B1001" s="371" t="s">
        <v>1463</v>
      </c>
      <c r="C1001" s="371" t="s">
        <v>511</v>
      </c>
      <c r="D1001" s="371" t="s">
        <v>449</v>
      </c>
      <c r="I1001" s="371" t="s">
        <v>1627</v>
      </c>
    </row>
    <row r="1002" spans="1:9">
      <c r="A1002" s="371" t="s">
        <v>1464</v>
      </c>
      <c r="B1002" s="371" t="s">
        <v>1464</v>
      </c>
      <c r="C1002" s="371" t="s">
        <v>511</v>
      </c>
      <c r="D1002" s="371" t="s">
        <v>449</v>
      </c>
      <c r="I1002" s="371" t="s">
        <v>925</v>
      </c>
    </row>
    <row r="1003" spans="1:9">
      <c r="A1003" s="371" t="s">
        <v>2860</v>
      </c>
      <c r="B1003" s="371" t="s">
        <v>2860</v>
      </c>
      <c r="C1003" s="371" t="s">
        <v>511</v>
      </c>
      <c r="D1003" s="371" t="s">
        <v>449</v>
      </c>
      <c r="I1003" s="371" t="s">
        <v>344</v>
      </c>
    </row>
    <row r="1004" spans="1:9">
      <c r="A1004" s="371" t="s">
        <v>2861</v>
      </c>
      <c r="B1004" s="371" t="s">
        <v>2861</v>
      </c>
      <c r="C1004" s="371" t="s">
        <v>511</v>
      </c>
      <c r="D1004" s="371" t="s">
        <v>449</v>
      </c>
      <c r="I1004" s="371" t="s">
        <v>20</v>
      </c>
    </row>
    <row r="1005" spans="1:9">
      <c r="A1005" s="371" t="s">
        <v>2862</v>
      </c>
      <c r="B1005" s="371" t="s">
        <v>2862</v>
      </c>
      <c r="C1005" s="371" t="s">
        <v>511</v>
      </c>
      <c r="D1005" s="371" t="s">
        <v>449</v>
      </c>
      <c r="I1005" s="371" t="s">
        <v>100</v>
      </c>
    </row>
    <row r="1006" spans="1:9">
      <c r="A1006" s="371" t="s">
        <v>2863</v>
      </c>
      <c r="B1006" s="371" t="s">
        <v>2863</v>
      </c>
      <c r="C1006" s="371" t="s">
        <v>511</v>
      </c>
      <c r="D1006" s="371" t="s">
        <v>449</v>
      </c>
      <c r="I1006" s="371" t="s">
        <v>101</v>
      </c>
    </row>
    <row r="1007" spans="1:9">
      <c r="A1007" s="371" t="s">
        <v>2864</v>
      </c>
      <c r="B1007" s="371" t="s">
        <v>2864</v>
      </c>
      <c r="C1007" s="371" t="s">
        <v>511</v>
      </c>
      <c r="D1007" s="371" t="s">
        <v>449</v>
      </c>
      <c r="I1007" s="371" t="s">
        <v>102</v>
      </c>
    </row>
    <row r="1008" spans="1:9">
      <c r="A1008" s="371" t="s">
        <v>2865</v>
      </c>
      <c r="B1008" s="371" t="s">
        <v>2865</v>
      </c>
      <c r="C1008" s="371" t="s">
        <v>511</v>
      </c>
      <c r="D1008" s="371" t="s">
        <v>449</v>
      </c>
      <c r="I1008" s="371" t="s">
        <v>712</v>
      </c>
    </row>
    <row r="1009" spans="1:9">
      <c r="A1009" s="371" t="s">
        <v>2866</v>
      </c>
      <c r="B1009" s="371" t="s">
        <v>2866</v>
      </c>
      <c r="C1009" s="371" t="s">
        <v>511</v>
      </c>
      <c r="D1009" s="371" t="s">
        <v>449</v>
      </c>
      <c r="I1009" s="371" t="s">
        <v>22</v>
      </c>
    </row>
    <row r="1010" spans="1:9">
      <c r="A1010" s="371" t="s">
        <v>2867</v>
      </c>
      <c r="B1010" s="371" t="s">
        <v>2867</v>
      </c>
      <c r="C1010" s="371" t="s">
        <v>511</v>
      </c>
      <c r="D1010" s="371" t="s">
        <v>449</v>
      </c>
      <c r="I1010" s="371" t="s">
        <v>1628</v>
      </c>
    </row>
    <row r="1011" spans="1:9">
      <c r="A1011" s="371" t="s">
        <v>2868</v>
      </c>
      <c r="B1011" s="371" t="s">
        <v>2868</v>
      </c>
      <c r="C1011" s="371" t="s">
        <v>511</v>
      </c>
      <c r="D1011" s="371" t="s">
        <v>449</v>
      </c>
      <c r="I1011" s="371" t="s">
        <v>713</v>
      </c>
    </row>
    <row r="1012" spans="1:9">
      <c r="A1012" s="371" t="s">
        <v>2869</v>
      </c>
      <c r="B1012" s="371" t="s">
        <v>2869</v>
      </c>
      <c r="C1012" s="371" t="s">
        <v>511</v>
      </c>
      <c r="D1012" s="371" t="s">
        <v>449</v>
      </c>
      <c r="I1012" s="371" t="s">
        <v>714</v>
      </c>
    </row>
    <row r="1013" spans="1:9">
      <c r="A1013" s="371" t="s">
        <v>2870</v>
      </c>
      <c r="B1013" s="371" t="s">
        <v>2871</v>
      </c>
      <c r="C1013" s="371" t="s">
        <v>511</v>
      </c>
      <c r="D1013" s="371" t="s">
        <v>449</v>
      </c>
      <c r="I1013" s="371" t="s">
        <v>715</v>
      </c>
    </row>
    <row r="1014" spans="1:9">
      <c r="A1014" s="371" t="s">
        <v>2872</v>
      </c>
      <c r="B1014" s="371" t="s">
        <v>2872</v>
      </c>
      <c r="C1014" s="371" t="s">
        <v>511</v>
      </c>
      <c r="D1014" s="371" t="s">
        <v>449</v>
      </c>
      <c r="I1014" s="371" t="s">
        <v>716</v>
      </c>
    </row>
    <row r="1015" spans="1:9">
      <c r="A1015" s="371" t="s">
        <v>2873</v>
      </c>
      <c r="B1015" s="371" t="s">
        <v>2873</v>
      </c>
      <c r="C1015" s="371" t="s">
        <v>511</v>
      </c>
      <c r="D1015" s="371" t="s">
        <v>449</v>
      </c>
      <c r="I1015" s="371" t="s">
        <v>717</v>
      </c>
    </row>
    <row r="1016" spans="1:9">
      <c r="A1016" s="371" t="s">
        <v>1127</v>
      </c>
      <c r="B1016" s="371" t="s">
        <v>1127</v>
      </c>
      <c r="C1016" s="371" t="s">
        <v>511</v>
      </c>
      <c r="D1016" s="371" t="s">
        <v>449</v>
      </c>
      <c r="I1016" s="371" t="s">
        <v>443</v>
      </c>
    </row>
    <row r="1017" spans="1:9">
      <c r="A1017" s="371" t="s">
        <v>1287</v>
      </c>
      <c r="B1017" s="371" t="s">
        <v>1287</v>
      </c>
      <c r="C1017" s="371" t="s">
        <v>511</v>
      </c>
      <c r="D1017" s="371" t="s">
        <v>2665</v>
      </c>
      <c r="I1017" s="371" t="s">
        <v>444</v>
      </c>
    </row>
    <row r="1018" spans="1:9">
      <c r="A1018" s="371" t="s">
        <v>1465</v>
      </c>
      <c r="B1018" s="371" t="s">
        <v>1465</v>
      </c>
      <c r="C1018" s="371" t="s">
        <v>511</v>
      </c>
      <c r="D1018" s="371" t="s">
        <v>449</v>
      </c>
      <c r="I1018" s="371" t="s">
        <v>190</v>
      </c>
    </row>
    <row r="1019" spans="1:9">
      <c r="A1019" s="371" t="s">
        <v>1466</v>
      </c>
      <c r="B1019" s="371" t="s">
        <v>1466</v>
      </c>
      <c r="C1019" s="371" t="s">
        <v>511</v>
      </c>
      <c r="D1019" s="371" t="s">
        <v>449</v>
      </c>
      <c r="I1019" s="371" t="s">
        <v>191</v>
      </c>
    </row>
    <row r="1020" spans="1:9">
      <c r="A1020" s="371" t="s">
        <v>1467</v>
      </c>
      <c r="B1020" s="371" t="s">
        <v>1467</v>
      </c>
      <c r="C1020" s="371" t="s">
        <v>511</v>
      </c>
      <c r="D1020" s="371" t="s">
        <v>449</v>
      </c>
      <c r="I1020" s="371" t="s">
        <v>374</v>
      </c>
    </row>
    <row r="1021" spans="1:9">
      <c r="A1021" s="371" t="s">
        <v>1468</v>
      </c>
      <c r="B1021" s="371" t="s">
        <v>1468</v>
      </c>
      <c r="C1021" s="371" t="s">
        <v>511</v>
      </c>
      <c r="D1021" s="371" t="s">
        <v>449</v>
      </c>
      <c r="I1021" s="371" t="s">
        <v>303</v>
      </c>
    </row>
    <row r="1022" spans="1:9">
      <c r="A1022" s="371" t="s">
        <v>1469</v>
      </c>
      <c r="B1022" s="371" t="s">
        <v>1469</v>
      </c>
      <c r="C1022" s="371" t="s">
        <v>511</v>
      </c>
      <c r="D1022" s="371" t="s">
        <v>449</v>
      </c>
      <c r="I1022" s="371" t="s">
        <v>306</v>
      </c>
    </row>
    <row r="1023" spans="1:9">
      <c r="A1023" s="371" t="s">
        <v>2874</v>
      </c>
      <c r="B1023" s="371" t="s">
        <v>2874</v>
      </c>
      <c r="C1023" s="371" t="s">
        <v>511</v>
      </c>
      <c r="D1023" s="371" t="s">
        <v>449</v>
      </c>
      <c r="I1023" s="371" t="s">
        <v>307</v>
      </c>
    </row>
    <row r="1024" spans="1:9">
      <c r="A1024" s="371" t="s">
        <v>2875</v>
      </c>
      <c r="B1024" s="371" t="s">
        <v>2875</v>
      </c>
      <c r="C1024" s="371" t="s">
        <v>511</v>
      </c>
      <c r="D1024" s="371" t="s">
        <v>449</v>
      </c>
      <c r="I1024" s="371"/>
    </row>
    <row r="1025" spans="1:9">
      <c r="A1025" s="371" t="s">
        <v>2876</v>
      </c>
      <c r="B1025" s="371" t="s">
        <v>2876</v>
      </c>
      <c r="C1025" s="371" t="s">
        <v>511</v>
      </c>
      <c r="D1025" s="371" t="s">
        <v>449</v>
      </c>
      <c r="I1025" s="371"/>
    </row>
    <row r="1026" spans="1:9">
      <c r="A1026" s="371" t="s">
        <v>2877</v>
      </c>
      <c r="B1026" s="371" t="s">
        <v>2877</v>
      </c>
      <c r="C1026" s="371" t="s">
        <v>511</v>
      </c>
      <c r="D1026" s="371" t="s">
        <v>449</v>
      </c>
      <c r="I1026" s="371"/>
    </row>
    <row r="1027" spans="1:9">
      <c r="A1027" s="371" t="s">
        <v>2878</v>
      </c>
      <c r="B1027" s="371" t="s">
        <v>2878</v>
      </c>
      <c r="C1027" s="371" t="s">
        <v>511</v>
      </c>
      <c r="D1027" s="371" t="s">
        <v>449</v>
      </c>
      <c r="I1027" s="371"/>
    </row>
    <row r="1028" spans="1:9">
      <c r="A1028" s="371" t="s">
        <v>1641</v>
      </c>
      <c r="B1028" s="371" t="s">
        <v>2336</v>
      </c>
      <c r="C1028" s="371" t="s">
        <v>511</v>
      </c>
      <c r="D1028" s="371" t="s">
        <v>449</v>
      </c>
      <c r="I1028" s="371"/>
    </row>
    <row r="1029" spans="1:9">
      <c r="A1029" s="371" t="s">
        <v>1288</v>
      </c>
      <c r="B1029" s="371" t="s">
        <v>1288</v>
      </c>
      <c r="C1029" s="371" t="s">
        <v>511</v>
      </c>
      <c r="D1029" s="371" t="s">
        <v>449</v>
      </c>
      <c r="I1029" s="371"/>
    </row>
    <row r="1030" spans="1:9">
      <c r="A1030" s="371" t="s">
        <v>1470</v>
      </c>
      <c r="B1030" s="371" t="s">
        <v>1470</v>
      </c>
      <c r="C1030" s="371" t="s">
        <v>511</v>
      </c>
      <c r="D1030" s="371" t="s">
        <v>449</v>
      </c>
      <c r="I1030" s="371"/>
    </row>
    <row r="1031" spans="1:9">
      <c r="A1031" s="371" t="s">
        <v>1471</v>
      </c>
      <c r="B1031" s="371" t="s">
        <v>1471</v>
      </c>
      <c r="C1031" s="371" t="s">
        <v>511</v>
      </c>
      <c r="D1031" s="371" t="s">
        <v>449</v>
      </c>
      <c r="I1031" s="371"/>
    </row>
    <row r="1032" spans="1:9">
      <c r="A1032" s="371" t="s">
        <v>1472</v>
      </c>
      <c r="B1032" s="371" t="s">
        <v>1472</v>
      </c>
      <c r="C1032" s="371" t="s">
        <v>511</v>
      </c>
      <c r="D1032" s="371" t="s">
        <v>449</v>
      </c>
      <c r="I1032" s="371"/>
    </row>
    <row r="1033" spans="1:9">
      <c r="A1033" s="371" t="s">
        <v>1473</v>
      </c>
      <c r="B1033" s="371" t="s">
        <v>1473</v>
      </c>
      <c r="C1033" s="371" t="s">
        <v>511</v>
      </c>
      <c r="D1033" s="371" t="s">
        <v>449</v>
      </c>
      <c r="I1033" s="371"/>
    </row>
    <row r="1034" spans="1:9">
      <c r="A1034" s="371" t="s">
        <v>1474</v>
      </c>
      <c r="B1034" s="371" t="s">
        <v>1474</v>
      </c>
      <c r="C1034" s="371" t="s">
        <v>511</v>
      </c>
      <c r="D1034" s="371" t="s">
        <v>449</v>
      </c>
      <c r="I1034" s="371"/>
    </row>
    <row r="1035" spans="1:9">
      <c r="A1035" s="371" t="s">
        <v>2879</v>
      </c>
      <c r="B1035" s="371" t="s">
        <v>2879</v>
      </c>
      <c r="C1035" s="371" t="s">
        <v>511</v>
      </c>
      <c r="D1035" s="371" t="s">
        <v>449</v>
      </c>
      <c r="I1035" s="371"/>
    </row>
    <row r="1036" spans="1:9">
      <c r="A1036" s="371" t="s">
        <v>2880</v>
      </c>
      <c r="B1036" s="371" t="s">
        <v>2880</v>
      </c>
      <c r="C1036" s="371" t="s">
        <v>511</v>
      </c>
      <c r="D1036" s="371" t="s">
        <v>449</v>
      </c>
      <c r="I1036" s="371"/>
    </row>
    <row r="1037" spans="1:9">
      <c r="A1037" s="371" t="s">
        <v>2881</v>
      </c>
      <c r="B1037" s="371" t="s">
        <v>2881</v>
      </c>
      <c r="C1037" s="371" t="s">
        <v>511</v>
      </c>
      <c r="D1037" s="371" t="s">
        <v>449</v>
      </c>
      <c r="I1037" s="371"/>
    </row>
    <row r="1038" spans="1:9">
      <c r="A1038" s="371" t="s">
        <v>2882</v>
      </c>
      <c r="B1038" s="371" t="s">
        <v>2882</v>
      </c>
      <c r="C1038" s="371" t="s">
        <v>511</v>
      </c>
      <c r="D1038" s="371" t="s">
        <v>449</v>
      </c>
      <c r="I1038" s="371"/>
    </row>
    <row r="1039" spans="1:9">
      <c r="A1039" s="371" t="s">
        <v>2883</v>
      </c>
      <c r="B1039" s="371" t="s">
        <v>2883</v>
      </c>
      <c r="C1039" s="371" t="s">
        <v>511</v>
      </c>
      <c r="D1039" s="371" t="s">
        <v>449</v>
      </c>
      <c r="I1039" s="371"/>
    </row>
    <row r="1040" spans="1:9">
      <c r="A1040" s="371" t="s">
        <v>2884</v>
      </c>
      <c r="B1040" s="371" t="s">
        <v>2884</v>
      </c>
      <c r="C1040" s="371" t="s">
        <v>511</v>
      </c>
      <c r="D1040" s="371" t="s">
        <v>449</v>
      </c>
      <c r="I1040" s="371"/>
    </row>
    <row r="1041" spans="1:9">
      <c r="A1041" s="371" t="s">
        <v>2885</v>
      </c>
      <c r="B1041" s="371" t="s">
        <v>2885</v>
      </c>
      <c r="C1041" s="371" t="s">
        <v>511</v>
      </c>
      <c r="D1041" s="371" t="s">
        <v>449</v>
      </c>
      <c r="I1041" s="371"/>
    </row>
    <row r="1042" spans="1:9">
      <c r="A1042" s="371" t="s">
        <v>2886</v>
      </c>
      <c r="B1042" s="371" t="s">
        <v>2886</v>
      </c>
      <c r="C1042" s="371" t="s">
        <v>511</v>
      </c>
      <c r="D1042" s="371" t="s">
        <v>449</v>
      </c>
      <c r="I1042" s="371"/>
    </row>
    <row r="1043" spans="1:9">
      <c r="A1043" s="371" t="s">
        <v>2887</v>
      </c>
      <c r="B1043" s="371" t="s">
        <v>2888</v>
      </c>
      <c r="C1043" s="371" t="s">
        <v>511</v>
      </c>
      <c r="D1043" s="371" t="s">
        <v>449</v>
      </c>
      <c r="I1043" s="371"/>
    </row>
    <row r="1044" spans="1:9">
      <c r="A1044" s="371" t="s">
        <v>2889</v>
      </c>
      <c r="B1044" s="371" t="s">
        <v>2889</v>
      </c>
      <c r="C1044" s="371" t="s">
        <v>511</v>
      </c>
      <c r="D1044" s="371" t="s">
        <v>449</v>
      </c>
      <c r="I1044" s="371"/>
    </row>
    <row r="1045" spans="1:9">
      <c r="A1045" s="371" t="s">
        <v>2890</v>
      </c>
      <c r="B1045" s="371" t="s">
        <v>2890</v>
      </c>
      <c r="C1045" s="371" t="s">
        <v>511</v>
      </c>
      <c r="D1045" s="371" t="s">
        <v>449</v>
      </c>
      <c r="I1045" s="371"/>
    </row>
    <row r="1046" spans="1:9">
      <c r="A1046" s="371" t="s">
        <v>2891</v>
      </c>
      <c r="B1046" s="371" t="s">
        <v>2891</v>
      </c>
      <c r="C1046" s="371" t="s">
        <v>511</v>
      </c>
      <c r="D1046" s="371" t="s">
        <v>449</v>
      </c>
      <c r="I1046" s="371"/>
    </row>
    <row r="1047" spans="1:9">
      <c r="A1047" s="371" t="s">
        <v>2892</v>
      </c>
      <c r="B1047" s="371" t="s">
        <v>2892</v>
      </c>
      <c r="C1047" s="371" t="s">
        <v>511</v>
      </c>
      <c r="D1047" s="371" t="s">
        <v>449</v>
      </c>
      <c r="I1047" s="371"/>
    </row>
    <row r="1048" spans="1:9">
      <c r="A1048" s="371" t="s">
        <v>2893</v>
      </c>
      <c r="B1048" s="371" t="s">
        <v>2893</v>
      </c>
      <c r="C1048" s="371" t="s">
        <v>511</v>
      </c>
      <c r="D1048" s="371" t="s">
        <v>449</v>
      </c>
      <c r="I1048" s="371"/>
    </row>
    <row r="1049" spans="1:9">
      <c r="A1049" s="371" t="s">
        <v>2894</v>
      </c>
      <c r="B1049" s="371" t="s">
        <v>2894</v>
      </c>
      <c r="C1049" s="371" t="s">
        <v>511</v>
      </c>
      <c r="D1049" s="371" t="s">
        <v>449</v>
      </c>
      <c r="I1049" s="371"/>
    </row>
    <row r="1050" spans="1:9">
      <c r="A1050" s="371" t="s">
        <v>2895</v>
      </c>
      <c r="B1050" s="371" t="s">
        <v>2895</v>
      </c>
      <c r="C1050" s="371" t="s">
        <v>511</v>
      </c>
      <c r="D1050" s="371" t="s">
        <v>449</v>
      </c>
      <c r="I1050" s="371"/>
    </row>
    <row r="1051" spans="1:9">
      <c r="A1051" s="371" t="s">
        <v>3229</v>
      </c>
      <c r="B1051" s="371" t="s">
        <v>3229</v>
      </c>
      <c r="C1051" s="371" t="s">
        <v>511</v>
      </c>
      <c r="D1051" s="371" t="s">
        <v>449</v>
      </c>
      <c r="I1051" s="371"/>
    </row>
    <row r="1052" spans="1:9">
      <c r="A1052" s="371" t="s">
        <v>1289</v>
      </c>
      <c r="B1052" s="371" t="s">
        <v>2337</v>
      </c>
      <c r="C1052" s="371" t="s">
        <v>511</v>
      </c>
      <c r="D1052" s="371" t="s">
        <v>449</v>
      </c>
      <c r="I1052" s="371"/>
    </row>
    <row r="1053" spans="1:9">
      <c r="A1053" s="371" t="s">
        <v>199</v>
      </c>
      <c r="B1053" s="371" t="s">
        <v>2338</v>
      </c>
      <c r="C1053" s="371" t="s">
        <v>511</v>
      </c>
      <c r="D1053" s="371" t="s">
        <v>2665</v>
      </c>
      <c r="I1053" s="371"/>
    </row>
    <row r="1054" spans="1:9">
      <c r="A1054" s="371" t="s">
        <v>200</v>
      </c>
      <c r="B1054" s="371" t="s">
        <v>2339</v>
      </c>
      <c r="C1054" s="371" t="s">
        <v>511</v>
      </c>
      <c r="D1054" s="371" t="s">
        <v>2663</v>
      </c>
      <c r="I1054" s="371"/>
    </row>
    <row r="1055" spans="1:9">
      <c r="A1055" s="371" t="s">
        <v>1290</v>
      </c>
      <c r="B1055" s="371" t="s">
        <v>2340</v>
      </c>
      <c r="C1055" s="371" t="s">
        <v>514</v>
      </c>
      <c r="D1055" s="371" t="s">
        <v>656</v>
      </c>
      <c r="I1055" s="371"/>
    </row>
    <row r="1056" spans="1:9">
      <c r="A1056" s="371" t="s">
        <v>1291</v>
      </c>
      <c r="B1056" s="371" t="s">
        <v>2341</v>
      </c>
      <c r="C1056" s="371" t="s">
        <v>514</v>
      </c>
      <c r="D1056" s="371" t="s">
        <v>656</v>
      </c>
      <c r="I1056" s="371"/>
    </row>
    <row r="1057" spans="1:9">
      <c r="A1057" s="371" t="s">
        <v>1292</v>
      </c>
      <c r="B1057" s="371" t="s">
        <v>2342</v>
      </c>
      <c r="C1057" s="371" t="s">
        <v>514</v>
      </c>
      <c r="D1057" s="371" t="s">
        <v>656</v>
      </c>
      <c r="I1057" s="371"/>
    </row>
    <row r="1058" spans="1:9">
      <c r="A1058" s="371" t="s">
        <v>910</v>
      </c>
      <c r="B1058" s="371" t="s">
        <v>2343</v>
      </c>
      <c r="C1058" s="371" t="s">
        <v>511</v>
      </c>
      <c r="D1058" s="371" t="s">
        <v>449</v>
      </c>
      <c r="I1058" s="371"/>
    </row>
    <row r="1059" spans="1:9">
      <c r="A1059" s="371" t="s">
        <v>201</v>
      </c>
      <c r="B1059" s="371" t="s">
        <v>2344</v>
      </c>
      <c r="C1059" s="371" t="s">
        <v>511</v>
      </c>
      <c r="D1059" s="371" t="s">
        <v>449</v>
      </c>
      <c r="I1059" s="371"/>
    </row>
    <row r="1060" spans="1:9">
      <c r="A1060" s="371" t="s">
        <v>202</v>
      </c>
      <c r="B1060" s="371" t="s">
        <v>2345</v>
      </c>
      <c r="C1060" s="371" t="s">
        <v>511</v>
      </c>
      <c r="D1060" s="371" t="s">
        <v>449</v>
      </c>
      <c r="I1060" s="371"/>
    </row>
    <row r="1061" spans="1:9">
      <c r="A1061" s="371" t="s">
        <v>203</v>
      </c>
      <c r="B1061" s="371" t="s">
        <v>2346</v>
      </c>
      <c r="C1061" s="371" t="s">
        <v>511</v>
      </c>
      <c r="D1061" s="371" t="s">
        <v>449</v>
      </c>
      <c r="I1061" s="371"/>
    </row>
    <row r="1062" spans="1:9">
      <c r="A1062" s="371" t="s">
        <v>204</v>
      </c>
      <c r="B1062" s="371" t="s">
        <v>2347</v>
      </c>
      <c r="C1062" s="371" t="s">
        <v>511</v>
      </c>
      <c r="D1062" s="371" t="s">
        <v>449</v>
      </c>
      <c r="I1062" s="371"/>
    </row>
    <row r="1063" spans="1:9">
      <c r="A1063" s="371" t="s">
        <v>205</v>
      </c>
      <c r="B1063" s="371" t="s">
        <v>2348</v>
      </c>
      <c r="C1063" s="371" t="s">
        <v>511</v>
      </c>
      <c r="D1063" s="371" t="s">
        <v>449</v>
      </c>
      <c r="I1063" s="371"/>
    </row>
    <row r="1064" spans="1:9">
      <c r="A1064" s="371" t="s">
        <v>282</v>
      </c>
      <c r="B1064" s="371" t="s">
        <v>2349</v>
      </c>
      <c r="C1064" s="371" t="s">
        <v>511</v>
      </c>
      <c r="D1064" s="371" t="s">
        <v>449</v>
      </c>
      <c r="I1064" s="371"/>
    </row>
    <row r="1065" spans="1:9">
      <c r="A1065" s="371" t="s">
        <v>283</v>
      </c>
      <c r="B1065" s="371" t="s">
        <v>2350</v>
      </c>
      <c r="C1065" s="371" t="s">
        <v>511</v>
      </c>
      <c r="D1065" s="371" t="s">
        <v>449</v>
      </c>
      <c r="I1065" s="371"/>
    </row>
    <row r="1066" spans="1:9">
      <c r="A1066" s="371" t="s">
        <v>284</v>
      </c>
      <c r="B1066" s="371" t="s">
        <v>2351</v>
      </c>
      <c r="C1066" s="371" t="s">
        <v>511</v>
      </c>
      <c r="D1066" s="371" t="s">
        <v>449</v>
      </c>
      <c r="I1066" s="371"/>
    </row>
    <row r="1067" spans="1:9">
      <c r="A1067" s="371" t="s">
        <v>285</v>
      </c>
      <c r="B1067" s="371" t="s">
        <v>2352</v>
      </c>
      <c r="C1067" s="371" t="s">
        <v>511</v>
      </c>
      <c r="D1067" s="371" t="s">
        <v>449</v>
      </c>
      <c r="I1067" s="371"/>
    </row>
    <row r="1068" spans="1:9">
      <c r="A1068" s="371" t="s">
        <v>286</v>
      </c>
      <c r="B1068" s="371" t="s">
        <v>2353</v>
      </c>
      <c r="C1068" s="371" t="s">
        <v>511</v>
      </c>
      <c r="D1068" s="371" t="s">
        <v>449</v>
      </c>
      <c r="I1068" s="371"/>
    </row>
    <row r="1069" spans="1:9">
      <c r="A1069" s="371" t="s">
        <v>359</v>
      </c>
      <c r="B1069" s="371" t="s">
        <v>2354</v>
      </c>
      <c r="C1069" s="371" t="s">
        <v>511</v>
      </c>
      <c r="D1069" s="371" t="s">
        <v>449</v>
      </c>
      <c r="I1069" s="371"/>
    </row>
    <row r="1070" spans="1:9">
      <c r="A1070" s="371" t="s">
        <v>2896</v>
      </c>
      <c r="B1070" s="371" t="s">
        <v>2897</v>
      </c>
      <c r="C1070" s="371" t="s">
        <v>514</v>
      </c>
      <c r="D1070" s="371" t="s">
        <v>448</v>
      </c>
      <c r="I1070" s="371"/>
    </row>
    <row r="1071" spans="1:9">
      <c r="A1071" s="371" t="s">
        <v>287</v>
      </c>
      <c r="B1071" s="371" t="s">
        <v>2355</v>
      </c>
      <c r="C1071" s="371" t="s">
        <v>511</v>
      </c>
      <c r="D1071" s="371" t="s">
        <v>2664</v>
      </c>
      <c r="I1071" s="371"/>
    </row>
    <row r="1072" spans="1:9">
      <c r="A1072" s="371" t="s">
        <v>288</v>
      </c>
      <c r="B1072" s="371" t="s">
        <v>2356</v>
      </c>
      <c r="C1072" s="371" t="s">
        <v>511</v>
      </c>
      <c r="D1072" s="371" t="s">
        <v>2664</v>
      </c>
      <c r="I1072" s="371"/>
    </row>
    <row r="1073" spans="1:9">
      <c r="A1073" s="371" t="s">
        <v>911</v>
      </c>
      <c r="B1073" s="371" t="s">
        <v>2357</v>
      </c>
      <c r="C1073" s="371" t="s">
        <v>514</v>
      </c>
      <c r="D1073" s="371" t="s">
        <v>448</v>
      </c>
      <c r="I1073" s="371"/>
    </row>
    <row r="1074" spans="1:9">
      <c r="A1074" s="371" t="s">
        <v>1293</v>
      </c>
      <c r="B1074" s="371" t="s">
        <v>2358</v>
      </c>
      <c r="C1074" s="371" t="s">
        <v>514</v>
      </c>
      <c r="D1074" s="371" t="s">
        <v>448</v>
      </c>
      <c r="I1074" s="371"/>
    </row>
    <row r="1075" spans="1:9">
      <c r="A1075" s="371" t="s">
        <v>1294</v>
      </c>
      <c r="B1075" s="371" t="s">
        <v>2359</v>
      </c>
      <c r="C1075" s="371" t="s">
        <v>514</v>
      </c>
      <c r="D1075" s="371" t="s">
        <v>448</v>
      </c>
      <c r="I1075" s="371"/>
    </row>
    <row r="1076" spans="1:9">
      <c r="A1076" s="371" t="s">
        <v>1128</v>
      </c>
      <c r="B1076" s="371" t="s">
        <v>2360</v>
      </c>
      <c r="C1076" s="371" t="s">
        <v>514</v>
      </c>
      <c r="D1076" s="371" t="s">
        <v>448</v>
      </c>
      <c r="I1076" s="371"/>
    </row>
    <row r="1077" spans="1:9">
      <c r="A1077" s="371" t="s">
        <v>1129</v>
      </c>
      <c r="B1077" s="371" t="s">
        <v>2361</v>
      </c>
      <c r="C1077" s="371" t="s">
        <v>514</v>
      </c>
      <c r="D1077" s="371" t="s">
        <v>448</v>
      </c>
      <c r="I1077" s="371"/>
    </row>
    <row r="1078" spans="1:9">
      <c r="A1078" s="371" t="s">
        <v>566</v>
      </c>
      <c r="B1078" s="371" t="s">
        <v>2362</v>
      </c>
      <c r="C1078" s="371" t="s">
        <v>511</v>
      </c>
      <c r="D1078" s="371" t="s">
        <v>2664</v>
      </c>
      <c r="I1078" s="371"/>
    </row>
    <row r="1079" spans="1:9">
      <c r="A1079" s="371" t="s">
        <v>1130</v>
      </c>
      <c r="B1079" s="371" t="s">
        <v>2363</v>
      </c>
      <c r="C1079" s="371" t="s">
        <v>514</v>
      </c>
      <c r="D1079" s="371" t="s">
        <v>448</v>
      </c>
      <c r="I1079" s="371"/>
    </row>
    <row r="1080" spans="1:9">
      <c r="A1080" s="371" t="s">
        <v>1295</v>
      </c>
      <c r="B1080" s="371" t="s">
        <v>2364</v>
      </c>
      <c r="C1080" s="371" t="s">
        <v>511</v>
      </c>
      <c r="D1080" s="371" t="s">
        <v>449</v>
      </c>
      <c r="I1080" s="371"/>
    </row>
    <row r="1081" spans="1:9">
      <c r="A1081" s="371" t="s">
        <v>912</v>
      </c>
      <c r="B1081" s="371" t="s">
        <v>2365</v>
      </c>
      <c r="C1081" s="371" t="s">
        <v>511</v>
      </c>
      <c r="D1081" s="371" t="s">
        <v>449</v>
      </c>
      <c r="I1081" s="371"/>
    </row>
    <row r="1082" spans="1:9">
      <c r="A1082" s="371" t="s">
        <v>1296</v>
      </c>
      <c r="B1082" s="371" t="s">
        <v>2366</v>
      </c>
      <c r="C1082" s="371" t="s">
        <v>511</v>
      </c>
      <c r="D1082" s="371" t="s">
        <v>449</v>
      </c>
      <c r="I1082" s="371"/>
    </row>
    <row r="1083" spans="1:9">
      <c r="A1083" s="371" t="s">
        <v>181</v>
      </c>
      <c r="B1083" s="371" t="s">
        <v>2367</v>
      </c>
      <c r="C1083" s="371" t="s">
        <v>511</v>
      </c>
      <c r="D1083" s="371" t="s">
        <v>449</v>
      </c>
      <c r="I1083" s="371"/>
    </row>
    <row r="1084" spans="1:9">
      <c r="A1084" s="371" t="s">
        <v>182</v>
      </c>
      <c r="B1084" s="371" t="s">
        <v>2368</v>
      </c>
      <c r="C1084" s="371" t="s">
        <v>511</v>
      </c>
      <c r="D1084" s="371" t="s">
        <v>2663</v>
      </c>
      <c r="I1084" s="371"/>
    </row>
    <row r="1085" spans="1:9">
      <c r="A1085" s="371" t="s">
        <v>1475</v>
      </c>
      <c r="B1085" s="371" t="s">
        <v>2369</v>
      </c>
      <c r="C1085" s="371" t="s">
        <v>511</v>
      </c>
      <c r="D1085" s="371" t="s">
        <v>449</v>
      </c>
      <c r="I1085" s="371"/>
    </row>
    <row r="1086" spans="1:9">
      <c r="A1086" s="371" t="s">
        <v>289</v>
      </c>
      <c r="B1086" s="371" t="s">
        <v>2370</v>
      </c>
      <c r="C1086" s="371" t="s">
        <v>511</v>
      </c>
      <c r="D1086" s="371" t="s">
        <v>2663</v>
      </c>
      <c r="I1086" s="371"/>
    </row>
    <row r="1087" spans="1:9">
      <c r="A1087" s="371" t="s">
        <v>290</v>
      </c>
      <c r="B1087" s="371" t="s">
        <v>2371</v>
      </c>
      <c r="C1087" s="371" t="s">
        <v>511</v>
      </c>
      <c r="D1087" s="371" t="s">
        <v>2663</v>
      </c>
      <c r="I1087" s="371"/>
    </row>
    <row r="1088" spans="1:9">
      <c r="A1088" s="371" t="s">
        <v>291</v>
      </c>
      <c r="B1088" s="371" t="s">
        <v>2372</v>
      </c>
      <c r="C1088" s="371" t="s">
        <v>511</v>
      </c>
      <c r="D1088" s="371" t="s">
        <v>2664</v>
      </c>
      <c r="I1088" s="371"/>
    </row>
    <row r="1089" spans="1:9">
      <c r="A1089" s="371" t="s">
        <v>292</v>
      </c>
      <c r="B1089" s="371" t="s">
        <v>2373</v>
      </c>
      <c r="C1089" s="371" t="s">
        <v>511</v>
      </c>
      <c r="D1089" s="371" t="s">
        <v>2664</v>
      </c>
      <c r="I1089" s="371"/>
    </row>
    <row r="1090" spans="1:9">
      <c r="A1090" s="371" t="s">
        <v>293</v>
      </c>
      <c r="B1090" s="371" t="s">
        <v>2374</v>
      </c>
      <c r="C1090" s="371" t="s">
        <v>511</v>
      </c>
      <c r="D1090" s="371" t="s">
        <v>2668</v>
      </c>
      <c r="I1090" s="371"/>
    </row>
    <row r="1091" spans="1:9">
      <c r="A1091" s="371" t="s">
        <v>294</v>
      </c>
      <c r="B1091" s="371" t="s">
        <v>2375</v>
      </c>
      <c r="C1091" s="371" t="s">
        <v>511</v>
      </c>
      <c r="D1091" s="371" t="s">
        <v>2668</v>
      </c>
      <c r="I1091" s="371"/>
    </row>
    <row r="1092" spans="1:9">
      <c r="A1092" s="371" t="s">
        <v>2898</v>
      </c>
      <c r="B1092" s="371" t="s">
        <v>2899</v>
      </c>
      <c r="C1092" s="371" t="s">
        <v>514</v>
      </c>
      <c r="D1092" s="371" t="s">
        <v>656</v>
      </c>
      <c r="I1092" s="371"/>
    </row>
    <row r="1093" spans="1:9">
      <c r="A1093" s="371" t="s">
        <v>1131</v>
      </c>
      <c r="B1093" s="371" t="s">
        <v>2376</v>
      </c>
      <c r="C1093" s="371" t="s">
        <v>514</v>
      </c>
      <c r="D1093" s="371" t="s">
        <v>449</v>
      </c>
      <c r="I1093" s="371"/>
    </row>
    <row r="1094" spans="1:9">
      <c r="A1094" s="371" t="s">
        <v>913</v>
      </c>
      <c r="B1094" s="371" t="s">
        <v>2377</v>
      </c>
      <c r="C1094" s="371" t="s">
        <v>511</v>
      </c>
      <c r="D1094" s="371" t="s">
        <v>449</v>
      </c>
      <c r="I1094" s="371"/>
    </row>
    <row r="1095" spans="1:9">
      <c r="A1095" s="371" t="s">
        <v>295</v>
      </c>
      <c r="B1095" s="371" t="s">
        <v>295</v>
      </c>
      <c r="C1095" s="371" t="s">
        <v>511</v>
      </c>
      <c r="D1095" s="371" t="s">
        <v>449</v>
      </c>
      <c r="I1095" s="371"/>
    </row>
    <row r="1096" spans="1:9">
      <c r="A1096" s="371" t="s">
        <v>1007</v>
      </c>
      <c r="B1096" s="371" t="s">
        <v>2378</v>
      </c>
      <c r="C1096" s="371" t="s">
        <v>514</v>
      </c>
      <c r="D1096" s="371" t="s">
        <v>656</v>
      </c>
      <c r="I1096" s="371"/>
    </row>
    <row r="1097" spans="1:9">
      <c r="A1097" s="371" t="s">
        <v>914</v>
      </c>
      <c r="B1097" s="371" t="s">
        <v>2379</v>
      </c>
      <c r="C1097" s="371" t="s">
        <v>511</v>
      </c>
      <c r="D1097" s="371" t="s">
        <v>449</v>
      </c>
      <c r="I1097" s="371"/>
    </row>
    <row r="1098" spans="1:9">
      <c r="A1098" s="371" t="s">
        <v>18</v>
      </c>
      <c r="B1098" s="371" t="s">
        <v>2380</v>
      </c>
      <c r="C1098" s="371" t="s">
        <v>514</v>
      </c>
      <c r="D1098" s="371" t="s">
        <v>515</v>
      </c>
      <c r="I1098" s="371"/>
    </row>
    <row r="1099" spans="1:9">
      <c r="A1099" s="371" t="s">
        <v>2900</v>
      </c>
      <c r="B1099" s="371" t="s">
        <v>2901</v>
      </c>
      <c r="C1099" s="371" t="s">
        <v>514</v>
      </c>
      <c r="D1099" s="371" t="s">
        <v>449</v>
      </c>
      <c r="I1099" s="371"/>
    </row>
    <row r="1100" spans="1:9">
      <c r="A1100" s="371" t="s">
        <v>586</v>
      </c>
      <c r="B1100" s="371" t="s">
        <v>2381</v>
      </c>
      <c r="C1100" s="371" t="s">
        <v>511</v>
      </c>
      <c r="D1100" s="371" t="s">
        <v>2664</v>
      </c>
      <c r="I1100" s="371"/>
    </row>
    <row r="1101" spans="1:9">
      <c r="A1101" s="371" t="s">
        <v>587</v>
      </c>
      <c r="B1101" s="371" t="s">
        <v>2382</v>
      </c>
      <c r="C1101" s="371" t="s">
        <v>511</v>
      </c>
      <c r="D1101" s="371" t="s">
        <v>2664</v>
      </c>
      <c r="I1101" s="371"/>
    </row>
    <row r="1102" spans="1:9">
      <c r="A1102" s="371" t="s">
        <v>1132</v>
      </c>
      <c r="B1102" s="371" t="s">
        <v>2256</v>
      </c>
      <c r="C1102" s="371" t="s">
        <v>514</v>
      </c>
      <c r="D1102" s="371" t="s">
        <v>449</v>
      </c>
      <c r="I1102" s="371"/>
    </row>
    <row r="1103" spans="1:9">
      <c r="A1103" s="371" t="s">
        <v>1297</v>
      </c>
      <c r="B1103" s="371" t="s">
        <v>2383</v>
      </c>
      <c r="C1103" s="371" t="s">
        <v>514</v>
      </c>
      <c r="D1103" s="371" t="s">
        <v>448</v>
      </c>
      <c r="I1103" s="371"/>
    </row>
    <row r="1104" spans="1:9">
      <c r="A1104" s="371" t="s">
        <v>588</v>
      </c>
      <c r="B1104" s="371" t="s">
        <v>2384</v>
      </c>
      <c r="C1104" s="371" t="s">
        <v>514</v>
      </c>
      <c r="D1104" s="371" t="s">
        <v>448</v>
      </c>
    </row>
    <row r="1105" spans="1:4">
      <c r="A1105" s="371" t="s">
        <v>541</v>
      </c>
      <c r="B1105" s="371" t="s">
        <v>2385</v>
      </c>
      <c r="C1105" s="371" t="s">
        <v>514</v>
      </c>
      <c r="D1105" s="371" t="s">
        <v>448</v>
      </c>
    </row>
    <row r="1106" spans="1:4">
      <c r="A1106" s="371" t="s">
        <v>542</v>
      </c>
      <c r="B1106" s="371" t="s">
        <v>2386</v>
      </c>
      <c r="C1106" s="371" t="s">
        <v>514</v>
      </c>
      <c r="D1106" s="371" t="s">
        <v>448</v>
      </c>
    </row>
    <row r="1107" spans="1:4">
      <c r="A1107" s="371" t="s">
        <v>2902</v>
      </c>
      <c r="B1107" s="371" t="s">
        <v>2903</v>
      </c>
      <c r="C1107" s="371" t="s">
        <v>514</v>
      </c>
      <c r="D1107" s="371" t="s">
        <v>448</v>
      </c>
    </row>
    <row r="1108" spans="1:4">
      <c r="A1108" s="371" t="s">
        <v>543</v>
      </c>
      <c r="B1108" s="371" t="s">
        <v>2387</v>
      </c>
      <c r="C1108" s="371" t="s">
        <v>514</v>
      </c>
      <c r="D1108" s="371" t="s">
        <v>448</v>
      </c>
    </row>
    <row r="1109" spans="1:4">
      <c r="A1109" s="371" t="s">
        <v>544</v>
      </c>
      <c r="B1109" s="371" t="s">
        <v>2388</v>
      </c>
      <c r="C1109" s="371" t="s">
        <v>511</v>
      </c>
      <c r="D1109" s="371" t="s">
        <v>449</v>
      </c>
    </row>
    <row r="1110" spans="1:4">
      <c r="A1110" s="371" t="s">
        <v>1298</v>
      </c>
      <c r="B1110" s="371" t="s">
        <v>2389</v>
      </c>
      <c r="C1110" s="371" t="s">
        <v>514</v>
      </c>
      <c r="D1110" s="371" t="s">
        <v>448</v>
      </c>
    </row>
    <row r="1111" spans="1:4">
      <c r="A1111" s="371" t="s">
        <v>2904</v>
      </c>
      <c r="B1111" s="371" t="s">
        <v>2905</v>
      </c>
      <c r="C1111" s="371" t="s">
        <v>514</v>
      </c>
      <c r="D1111" s="371" t="s">
        <v>448</v>
      </c>
    </row>
    <row r="1112" spans="1:4">
      <c r="A1112" s="371" t="s">
        <v>545</v>
      </c>
      <c r="B1112" s="371" t="s">
        <v>2390</v>
      </c>
      <c r="C1112" s="371" t="s">
        <v>514</v>
      </c>
      <c r="D1112" s="371" t="s">
        <v>515</v>
      </c>
    </row>
    <row r="1113" spans="1:4">
      <c r="A1113" s="371" t="s">
        <v>546</v>
      </c>
      <c r="B1113" s="371" t="s">
        <v>2391</v>
      </c>
      <c r="C1113" s="371" t="s">
        <v>514</v>
      </c>
      <c r="D1113" s="371" t="s">
        <v>515</v>
      </c>
    </row>
    <row r="1114" spans="1:4">
      <c r="A1114" s="371" t="s">
        <v>547</v>
      </c>
      <c r="B1114" s="371" t="s">
        <v>2392</v>
      </c>
      <c r="C1114" s="371" t="s">
        <v>514</v>
      </c>
      <c r="D1114" s="371" t="s">
        <v>515</v>
      </c>
    </row>
    <row r="1115" spans="1:4">
      <c r="A1115" s="371" t="s">
        <v>823</v>
      </c>
      <c r="B1115" s="371" t="s">
        <v>2393</v>
      </c>
      <c r="C1115" s="371" t="s">
        <v>511</v>
      </c>
      <c r="D1115" s="371" t="s">
        <v>2663</v>
      </c>
    </row>
    <row r="1116" spans="1:4">
      <c r="A1116" s="371" t="s">
        <v>660</v>
      </c>
      <c r="B1116" s="371" t="s">
        <v>2394</v>
      </c>
      <c r="C1116" s="371" t="s">
        <v>514</v>
      </c>
      <c r="D1116" s="371" t="s">
        <v>515</v>
      </c>
    </row>
    <row r="1117" spans="1:4">
      <c r="A1117" s="371" t="s">
        <v>1476</v>
      </c>
      <c r="B1117" s="371" t="s">
        <v>2395</v>
      </c>
      <c r="C1117" s="371" t="s">
        <v>511</v>
      </c>
      <c r="D1117" s="371" t="s">
        <v>452</v>
      </c>
    </row>
    <row r="1118" spans="1:4">
      <c r="A1118" s="371" t="s">
        <v>1477</v>
      </c>
      <c r="B1118" s="371" t="s">
        <v>2396</v>
      </c>
      <c r="C1118" s="371" t="s">
        <v>511</v>
      </c>
      <c r="D1118" s="371" t="s">
        <v>452</v>
      </c>
    </row>
    <row r="1119" spans="1:4">
      <c r="A1119" s="371" t="s">
        <v>618</v>
      </c>
      <c r="B1119" s="371" t="s">
        <v>2397</v>
      </c>
      <c r="C1119" s="371" t="s">
        <v>511</v>
      </c>
      <c r="D1119" s="371" t="s">
        <v>452</v>
      </c>
    </row>
    <row r="1120" spans="1:4">
      <c r="A1120" s="371" t="s">
        <v>619</v>
      </c>
      <c r="B1120" s="371" t="s">
        <v>3126</v>
      </c>
      <c r="C1120" s="371" t="s">
        <v>511</v>
      </c>
      <c r="D1120" s="371" t="s">
        <v>449</v>
      </c>
    </row>
    <row r="1121" spans="1:4">
      <c r="A1121" s="371" t="s">
        <v>1008</v>
      </c>
      <c r="B1121" s="371" t="s">
        <v>2398</v>
      </c>
      <c r="C1121" s="371" t="s">
        <v>511</v>
      </c>
      <c r="D1121" s="371" t="s">
        <v>2664</v>
      </c>
    </row>
    <row r="1122" spans="1:4">
      <c r="A1122" s="371" t="s">
        <v>1299</v>
      </c>
      <c r="B1122" s="371" t="s">
        <v>2399</v>
      </c>
      <c r="C1122" s="371" t="s">
        <v>511</v>
      </c>
      <c r="D1122" s="371" t="s">
        <v>449</v>
      </c>
    </row>
    <row r="1123" spans="1:4">
      <c r="A1123" s="371" t="s">
        <v>3230</v>
      </c>
      <c r="B1123" s="371" t="s">
        <v>3251</v>
      </c>
      <c r="C1123" s="371" t="s">
        <v>514</v>
      </c>
      <c r="D1123" s="371" t="s">
        <v>449</v>
      </c>
    </row>
    <row r="1124" spans="1:4">
      <c r="A1124" s="371" t="s">
        <v>548</v>
      </c>
      <c r="B1124" s="371" t="s">
        <v>2400</v>
      </c>
      <c r="C1124" s="371" t="s">
        <v>511</v>
      </c>
      <c r="D1124" s="371" t="s">
        <v>2664</v>
      </c>
    </row>
    <row r="1125" spans="1:4">
      <c r="A1125" s="371" t="s">
        <v>700</v>
      </c>
      <c r="B1125" s="371" t="s">
        <v>2401</v>
      </c>
      <c r="C1125" s="371" t="s">
        <v>514</v>
      </c>
      <c r="D1125" s="371" t="s">
        <v>449</v>
      </c>
    </row>
    <row r="1126" spans="1:4">
      <c r="A1126" s="371" t="s">
        <v>1300</v>
      </c>
      <c r="B1126" s="371" t="s">
        <v>2402</v>
      </c>
      <c r="C1126" s="371" t="s">
        <v>514</v>
      </c>
      <c r="D1126" s="371" t="s">
        <v>448</v>
      </c>
    </row>
    <row r="1127" spans="1:4">
      <c r="A1127" s="371" t="s">
        <v>824</v>
      </c>
      <c r="B1127" s="371" t="s">
        <v>2403</v>
      </c>
      <c r="C1127" s="371" t="s">
        <v>514</v>
      </c>
      <c r="D1127" s="371" t="s">
        <v>448</v>
      </c>
    </row>
    <row r="1128" spans="1:4">
      <c r="A1128" s="371" t="s">
        <v>825</v>
      </c>
      <c r="B1128" s="371" t="s">
        <v>2404</v>
      </c>
      <c r="C1128" s="371" t="s">
        <v>514</v>
      </c>
      <c r="D1128" s="371" t="s">
        <v>448</v>
      </c>
    </row>
    <row r="1129" spans="1:4">
      <c r="A1129" s="371" t="s">
        <v>1301</v>
      </c>
      <c r="B1129" s="371" t="s">
        <v>2405</v>
      </c>
      <c r="C1129" s="371" t="s">
        <v>514</v>
      </c>
      <c r="D1129" s="371" t="s">
        <v>449</v>
      </c>
    </row>
    <row r="1130" spans="1:4">
      <c r="A1130" s="371" t="s">
        <v>1302</v>
      </c>
      <c r="B1130" s="371" t="s">
        <v>2406</v>
      </c>
      <c r="C1130" s="371" t="s">
        <v>514</v>
      </c>
      <c r="D1130" s="371" t="s">
        <v>449</v>
      </c>
    </row>
    <row r="1131" spans="1:4">
      <c r="A1131" s="371" t="s">
        <v>915</v>
      </c>
      <c r="B1131" s="371" t="s">
        <v>2407</v>
      </c>
      <c r="C1131" s="371" t="s">
        <v>514</v>
      </c>
      <c r="D1131" s="371" t="s">
        <v>449</v>
      </c>
    </row>
    <row r="1132" spans="1:4">
      <c r="A1132" s="371" t="s">
        <v>916</v>
      </c>
      <c r="B1132" s="371" t="s">
        <v>2408</v>
      </c>
      <c r="C1132" s="371" t="s">
        <v>514</v>
      </c>
      <c r="D1132" s="371" t="s">
        <v>449</v>
      </c>
    </row>
    <row r="1133" spans="1:4">
      <c r="A1133" s="371" t="s">
        <v>1133</v>
      </c>
      <c r="B1133" s="371" t="s">
        <v>2409</v>
      </c>
      <c r="C1133" s="371" t="s">
        <v>514</v>
      </c>
      <c r="D1133" s="371" t="s">
        <v>449</v>
      </c>
    </row>
    <row r="1134" spans="1:4">
      <c r="A1134" s="371" t="s">
        <v>701</v>
      </c>
      <c r="B1134" s="371" t="s">
        <v>2410</v>
      </c>
      <c r="C1134" s="371" t="s">
        <v>511</v>
      </c>
      <c r="D1134" s="371" t="s">
        <v>452</v>
      </c>
    </row>
    <row r="1135" spans="1:4">
      <c r="A1135" s="371" t="s">
        <v>358</v>
      </c>
      <c r="B1135" s="371" t="s">
        <v>2411</v>
      </c>
      <c r="C1135" s="371" t="s">
        <v>511</v>
      </c>
      <c r="D1135" s="371" t="s">
        <v>452</v>
      </c>
    </row>
    <row r="1136" spans="1:4">
      <c r="A1136" s="371" t="s">
        <v>651</v>
      </c>
      <c r="B1136" s="371" t="s">
        <v>2412</v>
      </c>
      <c r="C1136" s="371" t="s">
        <v>514</v>
      </c>
      <c r="D1136" s="371" t="s">
        <v>515</v>
      </c>
    </row>
    <row r="1137" spans="1:4">
      <c r="A1137" s="371" t="s">
        <v>652</v>
      </c>
      <c r="B1137" s="371" t="s">
        <v>2413</v>
      </c>
      <c r="C1137" s="371" t="s">
        <v>514</v>
      </c>
      <c r="D1137" s="371" t="s">
        <v>515</v>
      </c>
    </row>
    <row r="1138" spans="1:4">
      <c r="A1138" s="371" t="s">
        <v>360</v>
      </c>
      <c r="B1138" s="371" t="s">
        <v>2414</v>
      </c>
      <c r="C1138" s="371" t="s">
        <v>514</v>
      </c>
      <c r="D1138" s="371" t="s">
        <v>515</v>
      </c>
    </row>
    <row r="1139" spans="1:4">
      <c r="A1139" s="371" t="s">
        <v>361</v>
      </c>
      <c r="B1139" s="371" t="s">
        <v>2415</v>
      </c>
      <c r="C1139" s="371" t="s">
        <v>514</v>
      </c>
      <c r="D1139" s="371" t="s">
        <v>515</v>
      </c>
    </row>
    <row r="1140" spans="1:4">
      <c r="A1140" s="371" t="s">
        <v>1134</v>
      </c>
      <c r="B1140" s="371" t="s">
        <v>2416</v>
      </c>
      <c r="C1140" s="371" t="s">
        <v>514</v>
      </c>
      <c r="D1140" s="371" t="s">
        <v>515</v>
      </c>
    </row>
    <row r="1141" spans="1:4">
      <c r="A1141" s="371" t="s">
        <v>362</v>
      </c>
      <c r="B1141" s="371" t="s">
        <v>2417</v>
      </c>
      <c r="C1141" s="371" t="s">
        <v>514</v>
      </c>
      <c r="D1141" s="371" t="s">
        <v>515</v>
      </c>
    </row>
    <row r="1142" spans="1:4">
      <c r="A1142" s="371" t="s">
        <v>917</v>
      </c>
      <c r="B1142" s="371" t="s">
        <v>2418</v>
      </c>
      <c r="C1142" s="371" t="s">
        <v>511</v>
      </c>
      <c r="D1142" s="371" t="s">
        <v>2663</v>
      </c>
    </row>
    <row r="1143" spans="1:4">
      <c r="A1143" s="371" t="s">
        <v>1009</v>
      </c>
      <c r="B1143" s="371" t="s">
        <v>2419</v>
      </c>
      <c r="C1143" s="371" t="s">
        <v>511</v>
      </c>
      <c r="D1143" s="371" t="s">
        <v>449</v>
      </c>
    </row>
    <row r="1144" spans="1:4">
      <c r="A1144" s="371" t="s">
        <v>88</v>
      </c>
      <c r="B1144" s="371" t="s">
        <v>2420</v>
      </c>
      <c r="C1144" s="371" t="s">
        <v>511</v>
      </c>
      <c r="D1144" s="371" t="s">
        <v>449</v>
      </c>
    </row>
    <row r="1145" spans="1:4">
      <c r="A1145" s="371" t="s">
        <v>1010</v>
      </c>
      <c r="B1145" s="371" t="s">
        <v>2421</v>
      </c>
      <c r="C1145" s="371" t="s">
        <v>514</v>
      </c>
      <c r="D1145" s="371" t="s">
        <v>656</v>
      </c>
    </row>
    <row r="1146" spans="1:4">
      <c r="A1146" s="371" t="s">
        <v>1011</v>
      </c>
      <c r="B1146" s="371" t="s">
        <v>2422</v>
      </c>
      <c r="C1146" s="371" t="s">
        <v>514</v>
      </c>
      <c r="D1146" s="371" t="s">
        <v>449</v>
      </c>
    </row>
    <row r="1147" spans="1:4">
      <c r="A1147" s="371" t="s">
        <v>1135</v>
      </c>
      <c r="B1147" s="371" t="s">
        <v>2423</v>
      </c>
      <c r="C1147" s="371" t="s">
        <v>514</v>
      </c>
      <c r="D1147" s="371" t="s">
        <v>515</v>
      </c>
    </row>
    <row r="1148" spans="1:4">
      <c r="A1148" s="371" t="s">
        <v>918</v>
      </c>
      <c r="B1148" s="371" t="s">
        <v>2424</v>
      </c>
      <c r="C1148" s="371" t="s">
        <v>511</v>
      </c>
      <c r="D1148" s="371" t="s">
        <v>449</v>
      </c>
    </row>
    <row r="1149" spans="1:4">
      <c r="A1149" s="371" t="s">
        <v>3231</v>
      </c>
      <c r="B1149" s="371" t="s">
        <v>3252</v>
      </c>
      <c r="C1149" s="371" t="s">
        <v>511</v>
      </c>
      <c r="D1149" s="371" t="s">
        <v>449</v>
      </c>
    </row>
    <row r="1150" spans="1:4">
      <c r="A1150" s="371" t="s">
        <v>89</v>
      </c>
      <c r="B1150" s="371" t="s">
        <v>2425</v>
      </c>
      <c r="C1150" s="371" t="s">
        <v>511</v>
      </c>
      <c r="D1150" s="371" t="s">
        <v>2668</v>
      </c>
    </row>
    <row r="1151" spans="1:4">
      <c r="A1151" s="371" t="s">
        <v>1136</v>
      </c>
      <c r="B1151" s="371" t="s">
        <v>2426</v>
      </c>
      <c r="C1151" s="371" t="s">
        <v>514</v>
      </c>
      <c r="D1151" s="371" t="s">
        <v>515</v>
      </c>
    </row>
    <row r="1152" spans="1:4">
      <c r="A1152" s="371" t="s">
        <v>1303</v>
      </c>
      <c r="B1152" s="371" t="s">
        <v>2427</v>
      </c>
      <c r="C1152" s="371" t="s">
        <v>514</v>
      </c>
      <c r="D1152" s="371" t="s">
        <v>515</v>
      </c>
    </row>
    <row r="1153" spans="1:4">
      <c r="A1153" s="371" t="s">
        <v>729</v>
      </c>
      <c r="B1153" s="371" t="s">
        <v>2428</v>
      </c>
      <c r="C1153" s="371" t="s">
        <v>514</v>
      </c>
      <c r="D1153" s="371" t="s">
        <v>515</v>
      </c>
    </row>
    <row r="1154" spans="1:4">
      <c r="A1154" s="371" t="s">
        <v>3127</v>
      </c>
      <c r="B1154" s="371" t="s">
        <v>3128</v>
      </c>
      <c r="C1154" s="371" t="s">
        <v>514</v>
      </c>
      <c r="D1154" s="371" t="s">
        <v>448</v>
      </c>
    </row>
    <row r="1155" spans="1:4">
      <c r="A1155" s="371" t="s">
        <v>183</v>
      </c>
      <c r="B1155" s="371" t="s">
        <v>2429</v>
      </c>
      <c r="C1155" s="371" t="s">
        <v>514</v>
      </c>
      <c r="D1155" s="371" t="s">
        <v>448</v>
      </c>
    </row>
    <row r="1156" spans="1:4">
      <c r="A1156" s="371" t="s">
        <v>103</v>
      </c>
      <c r="B1156" s="371" t="s">
        <v>2430</v>
      </c>
      <c r="C1156" s="371" t="s">
        <v>514</v>
      </c>
      <c r="D1156" s="371" t="s">
        <v>448</v>
      </c>
    </row>
    <row r="1157" spans="1:4">
      <c r="A1157" s="371" t="s">
        <v>653</v>
      </c>
      <c r="B1157" s="371" t="s">
        <v>2431</v>
      </c>
      <c r="C1157" s="371" t="s">
        <v>514</v>
      </c>
      <c r="D1157" s="371" t="s">
        <v>448</v>
      </c>
    </row>
    <row r="1158" spans="1:4">
      <c r="A1158" s="371" t="s">
        <v>104</v>
      </c>
      <c r="B1158" s="371" t="s">
        <v>2432</v>
      </c>
      <c r="C1158" s="371" t="s">
        <v>514</v>
      </c>
      <c r="D1158" s="371" t="s">
        <v>448</v>
      </c>
    </row>
    <row r="1159" spans="1:4">
      <c r="A1159" s="371" t="s">
        <v>105</v>
      </c>
      <c r="B1159" s="371" t="s">
        <v>2433</v>
      </c>
      <c r="C1159" s="371" t="s">
        <v>514</v>
      </c>
      <c r="D1159" s="371" t="s">
        <v>515</v>
      </c>
    </row>
    <row r="1160" spans="1:4">
      <c r="A1160" s="371" t="s">
        <v>106</v>
      </c>
      <c r="B1160" s="371" t="s">
        <v>2434</v>
      </c>
      <c r="C1160" s="371" t="s">
        <v>514</v>
      </c>
      <c r="D1160" s="371" t="s">
        <v>515</v>
      </c>
    </row>
    <row r="1161" spans="1:4">
      <c r="A1161" s="371" t="s">
        <v>1012</v>
      </c>
      <c r="B1161" s="371" t="s">
        <v>2435</v>
      </c>
      <c r="C1161" s="371" t="s">
        <v>514</v>
      </c>
      <c r="D1161" s="371" t="s">
        <v>515</v>
      </c>
    </row>
    <row r="1162" spans="1:4">
      <c r="A1162" s="371" t="s">
        <v>661</v>
      </c>
      <c r="B1162" s="371" t="s">
        <v>2436</v>
      </c>
      <c r="C1162" s="371" t="s">
        <v>514</v>
      </c>
      <c r="D1162" s="371" t="s">
        <v>515</v>
      </c>
    </row>
    <row r="1163" spans="1:4">
      <c r="A1163" s="371" t="s">
        <v>919</v>
      </c>
      <c r="B1163" s="371" t="s">
        <v>2437</v>
      </c>
      <c r="C1163" s="371" t="s">
        <v>514</v>
      </c>
      <c r="D1163" s="371" t="s">
        <v>515</v>
      </c>
    </row>
    <row r="1164" spans="1:4">
      <c r="A1164" s="371" t="s">
        <v>920</v>
      </c>
      <c r="B1164" s="371" t="s">
        <v>2438</v>
      </c>
      <c r="C1164" s="371" t="s">
        <v>514</v>
      </c>
      <c r="D1164" s="371" t="s">
        <v>515</v>
      </c>
    </row>
    <row r="1165" spans="1:4">
      <c r="A1165" s="371" t="s">
        <v>1013</v>
      </c>
      <c r="B1165" s="371" t="s">
        <v>2439</v>
      </c>
      <c r="C1165" s="371" t="s">
        <v>514</v>
      </c>
      <c r="D1165" s="371" t="s">
        <v>515</v>
      </c>
    </row>
    <row r="1166" spans="1:4">
      <c r="A1166" s="371" t="s">
        <v>1014</v>
      </c>
      <c r="B1166" s="371" t="s">
        <v>2440</v>
      </c>
      <c r="C1166" s="371" t="s">
        <v>514</v>
      </c>
      <c r="D1166" s="371" t="s">
        <v>515</v>
      </c>
    </row>
    <row r="1167" spans="1:4">
      <c r="A1167" s="371" t="s">
        <v>1015</v>
      </c>
      <c r="B1167" s="371" t="s">
        <v>2441</v>
      </c>
      <c r="C1167" s="371" t="s">
        <v>514</v>
      </c>
      <c r="D1167" s="371" t="s">
        <v>515</v>
      </c>
    </row>
    <row r="1168" spans="1:4">
      <c r="A1168" s="371" t="s">
        <v>921</v>
      </c>
      <c r="B1168" s="371" t="s">
        <v>2442</v>
      </c>
      <c r="C1168" s="371" t="s">
        <v>514</v>
      </c>
      <c r="D1168" s="371" t="s">
        <v>515</v>
      </c>
    </row>
    <row r="1169" spans="1:4">
      <c r="A1169" s="371" t="s">
        <v>527</v>
      </c>
      <c r="B1169" s="371" t="s">
        <v>2443</v>
      </c>
      <c r="C1169" s="371" t="s">
        <v>514</v>
      </c>
      <c r="D1169" s="371" t="s">
        <v>515</v>
      </c>
    </row>
    <row r="1170" spans="1:4">
      <c r="A1170" s="371" t="s">
        <v>528</v>
      </c>
      <c r="B1170" s="371" t="s">
        <v>2444</v>
      </c>
      <c r="C1170" s="371" t="s">
        <v>514</v>
      </c>
      <c r="D1170" s="371" t="s">
        <v>515</v>
      </c>
    </row>
    <row r="1171" spans="1:4">
      <c r="A1171" s="371" t="s">
        <v>1478</v>
      </c>
      <c r="B1171" s="371" t="s">
        <v>1478</v>
      </c>
      <c r="C1171" s="371" t="s">
        <v>514</v>
      </c>
      <c r="D1171" s="371" t="s">
        <v>449</v>
      </c>
    </row>
    <row r="1172" spans="1:4">
      <c r="A1172" s="371" t="s">
        <v>1479</v>
      </c>
      <c r="B1172" s="371" t="s">
        <v>1479</v>
      </c>
      <c r="C1172" s="371" t="s">
        <v>514</v>
      </c>
      <c r="D1172" s="371" t="s">
        <v>449</v>
      </c>
    </row>
    <row r="1173" spans="1:4">
      <c r="A1173" s="371" t="s">
        <v>1480</v>
      </c>
      <c r="B1173" s="371" t="s">
        <v>1480</v>
      </c>
      <c r="C1173" s="371" t="s">
        <v>514</v>
      </c>
      <c r="D1173" s="371" t="s">
        <v>449</v>
      </c>
    </row>
    <row r="1174" spans="1:4">
      <c r="A1174" s="371" t="s">
        <v>1481</v>
      </c>
      <c r="B1174" s="371" t="s">
        <v>1481</v>
      </c>
      <c r="C1174" s="371" t="s">
        <v>514</v>
      </c>
      <c r="D1174" s="371" t="s">
        <v>449</v>
      </c>
    </row>
    <row r="1175" spans="1:4">
      <c r="A1175" s="371" t="s">
        <v>1482</v>
      </c>
      <c r="B1175" s="371" t="s">
        <v>1482</v>
      </c>
      <c r="C1175" s="371" t="s">
        <v>514</v>
      </c>
      <c r="D1175" s="371" t="s">
        <v>449</v>
      </c>
    </row>
    <row r="1176" spans="1:4">
      <c r="A1176" s="371" t="s">
        <v>1483</v>
      </c>
      <c r="B1176" s="371" t="s">
        <v>1483</v>
      </c>
      <c r="C1176" s="371" t="s">
        <v>514</v>
      </c>
      <c r="D1176" s="371" t="s">
        <v>449</v>
      </c>
    </row>
    <row r="1177" spans="1:4">
      <c r="A1177" s="371" t="s">
        <v>2906</v>
      </c>
      <c r="B1177" s="371" t="s">
        <v>2906</v>
      </c>
      <c r="C1177" s="371" t="s">
        <v>514</v>
      </c>
      <c r="D1177" s="371" t="s">
        <v>449</v>
      </c>
    </row>
    <row r="1178" spans="1:4">
      <c r="A1178" s="371" t="s">
        <v>2907</v>
      </c>
      <c r="B1178" s="371" t="s">
        <v>2907</v>
      </c>
      <c r="C1178" s="371" t="s">
        <v>514</v>
      </c>
      <c r="D1178" s="371" t="s">
        <v>449</v>
      </c>
    </row>
    <row r="1179" spans="1:4">
      <c r="A1179" s="371" t="s">
        <v>2908</v>
      </c>
      <c r="B1179" s="371" t="s">
        <v>2908</v>
      </c>
      <c r="C1179" s="371" t="s">
        <v>514</v>
      </c>
      <c r="D1179" s="371" t="s">
        <v>449</v>
      </c>
    </row>
    <row r="1180" spans="1:4">
      <c r="A1180" s="371" t="s">
        <v>2909</v>
      </c>
      <c r="B1180" s="371" t="s">
        <v>2909</v>
      </c>
      <c r="C1180" s="371" t="s">
        <v>514</v>
      </c>
      <c r="D1180" s="371" t="s">
        <v>449</v>
      </c>
    </row>
    <row r="1181" spans="1:4">
      <c r="A1181" s="371" t="s">
        <v>2910</v>
      </c>
      <c r="B1181" s="371" t="s">
        <v>2910</v>
      </c>
      <c r="C1181" s="371" t="s">
        <v>514</v>
      </c>
      <c r="D1181" s="371" t="s">
        <v>449</v>
      </c>
    </row>
    <row r="1182" spans="1:4">
      <c r="A1182" s="371" t="s">
        <v>2911</v>
      </c>
      <c r="B1182" s="371" t="s">
        <v>2911</v>
      </c>
      <c r="C1182" s="371" t="s">
        <v>514</v>
      </c>
      <c r="D1182" s="371" t="s">
        <v>449</v>
      </c>
    </row>
    <row r="1183" spans="1:4">
      <c r="A1183" s="371" t="s">
        <v>2912</v>
      </c>
      <c r="B1183" s="371" t="s">
        <v>2912</v>
      </c>
      <c r="C1183" s="371" t="s">
        <v>514</v>
      </c>
      <c r="D1183" s="371" t="s">
        <v>449</v>
      </c>
    </row>
    <row r="1184" spans="1:4">
      <c r="A1184" s="371" t="s">
        <v>2913</v>
      </c>
      <c r="B1184" s="371" t="s">
        <v>2913</v>
      </c>
      <c r="C1184" s="371" t="s">
        <v>514</v>
      </c>
      <c r="D1184" s="371" t="s">
        <v>449</v>
      </c>
    </row>
    <row r="1185" spans="1:4">
      <c r="A1185" s="371" t="s">
        <v>2914</v>
      </c>
      <c r="B1185" s="371" t="s">
        <v>2914</v>
      </c>
      <c r="C1185" s="371" t="s">
        <v>514</v>
      </c>
      <c r="D1185" s="371" t="s">
        <v>449</v>
      </c>
    </row>
    <row r="1186" spans="1:4">
      <c r="A1186" s="371" t="s">
        <v>2915</v>
      </c>
      <c r="B1186" s="371" t="s">
        <v>2915</v>
      </c>
      <c r="C1186" s="371" t="s">
        <v>514</v>
      </c>
      <c r="D1186" s="371" t="s">
        <v>449</v>
      </c>
    </row>
    <row r="1187" spans="1:4">
      <c r="A1187" s="371" t="s">
        <v>1484</v>
      </c>
      <c r="B1187" s="371" t="s">
        <v>1484</v>
      </c>
      <c r="C1187" s="371" t="s">
        <v>514</v>
      </c>
      <c r="D1187" s="371" t="s">
        <v>449</v>
      </c>
    </row>
    <row r="1188" spans="1:4">
      <c r="A1188" s="371" t="s">
        <v>2916</v>
      </c>
      <c r="B1188" s="371" t="s">
        <v>2916</v>
      </c>
      <c r="C1188" s="371" t="s">
        <v>514</v>
      </c>
      <c r="D1188" s="371" t="s">
        <v>449</v>
      </c>
    </row>
    <row r="1189" spans="1:4">
      <c r="A1189" s="371" t="s">
        <v>2917</v>
      </c>
      <c r="B1189" s="371" t="s">
        <v>2917</v>
      </c>
      <c r="C1189" s="371" t="s">
        <v>514</v>
      </c>
      <c r="D1189" s="371" t="s">
        <v>449</v>
      </c>
    </row>
    <row r="1190" spans="1:4">
      <c r="A1190" s="371" t="s">
        <v>2918</v>
      </c>
      <c r="B1190" s="371" t="s">
        <v>3129</v>
      </c>
      <c r="C1190" s="371" t="s">
        <v>514</v>
      </c>
      <c r="D1190" s="371" t="s">
        <v>449</v>
      </c>
    </row>
    <row r="1191" spans="1:4">
      <c r="A1191" s="371" t="s">
        <v>2919</v>
      </c>
      <c r="B1191" s="371" t="s">
        <v>2919</v>
      </c>
      <c r="C1191" s="371" t="s">
        <v>514</v>
      </c>
      <c r="D1191" s="371" t="s">
        <v>449</v>
      </c>
    </row>
    <row r="1192" spans="1:4">
      <c r="A1192" s="371" t="s">
        <v>2920</v>
      </c>
      <c r="B1192" s="371" t="s">
        <v>2920</v>
      </c>
      <c r="C1192" s="371" t="s">
        <v>514</v>
      </c>
      <c r="D1192" s="371" t="s">
        <v>449</v>
      </c>
    </row>
    <row r="1193" spans="1:4">
      <c r="A1193" s="371" t="s">
        <v>2921</v>
      </c>
      <c r="B1193" s="371" t="s">
        <v>2921</v>
      </c>
      <c r="C1193" s="371" t="s">
        <v>514</v>
      </c>
      <c r="D1193" s="371" t="s">
        <v>449</v>
      </c>
    </row>
    <row r="1194" spans="1:4">
      <c r="A1194" s="371" t="s">
        <v>2922</v>
      </c>
      <c r="B1194" s="371" t="s">
        <v>2922</v>
      </c>
      <c r="C1194" s="371" t="s">
        <v>514</v>
      </c>
      <c r="D1194" s="371" t="s">
        <v>449</v>
      </c>
    </row>
    <row r="1195" spans="1:4">
      <c r="A1195" s="371" t="s">
        <v>2923</v>
      </c>
      <c r="B1195" s="371" t="s">
        <v>2923</v>
      </c>
      <c r="C1195" s="371" t="s">
        <v>514</v>
      </c>
      <c r="D1195" s="371" t="s">
        <v>449</v>
      </c>
    </row>
    <row r="1196" spans="1:4">
      <c r="A1196" s="371" t="s">
        <v>2924</v>
      </c>
      <c r="B1196" s="371" t="s">
        <v>2924</v>
      </c>
      <c r="C1196" s="371" t="s">
        <v>514</v>
      </c>
      <c r="D1196" s="371" t="s">
        <v>449</v>
      </c>
    </row>
    <row r="1197" spans="1:4">
      <c r="A1197" s="371" t="s">
        <v>1485</v>
      </c>
      <c r="B1197" s="371" t="s">
        <v>1485</v>
      </c>
      <c r="C1197" s="371" t="s">
        <v>514</v>
      </c>
      <c r="D1197" s="371" t="s">
        <v>449</v>
      </c>
    </row>
    <row r="1198" spans="1:4">
      <c r="A1198" s="371" t="s">
        <v>2925</v>
      </c>
      <c r="B1198" s="371" t="s">
        <v>2925</v>
      </c>
      <c r="C1198" s="371" t="s">
        <v>514</v>
      </c>
      <c r="D1198" s="371" t="s">
        <v>449</v>
      </c>
    </row>
    <row r="1199" spans="1:4">
      <c r="A1199" s="371" t="s">
        <v>2926</v>
      </c>
      <c r="B1199" s="371" t="s">
        <v>2926</v>
      </c>
      <c r="C1199" s="371" t="s">
        <v>514</v>
      </c>
      <c r="D1199" s="371" t="s">
        <v>449</v>
      </c>
    </row>
    <row r="1200" spans="1:4">
      <c r="A1200" s="371" t="s">
        <v>2927</v>
      </c>
      <c r="B1200" s="371" t="s">
        <v>2927</v>
      </c>
      <c r="C1200" s="371" t="s">
        <v>514</v>
      </c>
      <c r="D1200" s="371" t="s">
        <v>449</v>
      </c>
    </row>
    <row r="1201" spans="1:4">
      <c r="A1201" s="371" t="s">
        <v>2928</v>
      </c>
      <c r="B1201" s="371" t="s">
        <v>3250</v>
      </c>
      <c r="C1201" s="371" t="s">
        <v>514</v>
      </c>
      <c r="D1201" s="371" t="s">
        <v>449</v>
      </c>
    </row>
    <row r="1202" spans="1:4">
      <c r="A1202" s="371" t="s">
        <v>2929</v>
      </c>
      <c r="B1202" s="371" t="s">
        <v>2929</v>
      </c>
      <c r="C1202" s="371" t="s">
        <v>514</v>
      </c>
      <c r="D1202" s="371" t="s">
        <v>449</v>
      </c>
    </row>
    <row r="1203" spans="1:4">
      <c r="A1203" s="371" t="s">
        <v>3232</v>
      </c>
      <c r="B1203" s="371" t="s">
        <v>3232</v>
      </c>
      <c r="C1203" s="371" t="s">
        <v>514</v>
      </c>
      <c r="D1203" s="371" t="s">
        <v>449</v>
      </c>
    </row>
    <row r="1204" spans="1:4">
      <c r="A1204" s="371" t="s">
        <v>1486</v>
      </c>
      <c r="B1204" s="371" t="s">
        <v>1486</v>
      </c>
      <c r="C1204" s="371" t="s">
        <v>514</v>
      </c>
      <c r="D1204" s="371" t="s">
        <v>449</v>
      </c>
    </row>
    <row r="1205" spans="1:4">
      <c r="A1205" s="371" t="s">
        <v>2930</v>
      </c>
      <c r="B1205" s="371" t="s">
        <v>2930</v>
      </c>
      <c r="C1205" s="371" t="s">
        <v>514</v>
      </c>
      <c r="D1205" s="371" t="s">
        <v>449</v>
      </c>
    </row>
    <row r="1206" spans="1:4">
      <c r="A1206" s="371" t="s">
        <v>2931</v>
      </c>
      <c r="B1206" s="371" t="s">
        <v>2931</v>
      </c>
      <c r="C1206" s="371" t="s">
        <v>514</v>
      </c>
      <c r="D1206" s="371" t="s">
        <v>449</v>
      </c>
    </row>
    <row r="1207" spans="1:4">
      <c r="A1207" s="371" t="s">
        <v>2932</v>
      </c>
      <c r="B1207" s="371" t="s">
        <v>2932</v>
      </c>
      <c r="C1207" s="371" t="s">
        <v>514</v>
      </c>
      <c r="D1207" s="371" t="s">
        <v>449</v>
      </c>
    </row>
    <row r="1208" spans="1:4">
      <c r="A1208" s="371" t="s">
        <v>1487</v>
      </c>
      <c r="B1208" s="371" t="s">
        <v>1487</v>
      </c>
      <c r="C1208" s="371" t="s">
        <v>514</v>
      </c>
      <c r="D1208" s="371" t="s">
        <v>449</v>
      </c>
    </row>
    <row r="1209" spans="1:4">
      <c r="A1209" s="371" t="s">
        <v>1488</v>
      </c>
      <c r="B1209" s="371" t="s">
        <v>1488</v>
      </c>
      <c r="C1209" s="371" t="s">
        <v>514</v>
      </c>
      <c r="D1209" s="371" t="s">
        <v>449</v>
      </c>
    </row>
    <row r="1210" spans="1:4">
      <c r="A1210" s="371" t="s">
        <v>1489</v>
      </c>
      <c r="B1210" s="371" t="s">
        <v>1489</v>
      </c>
      <c r="C1210" s="371" t="s">
        <v>514</v>
      </c>
      <c r="D1210" s="371" t="s">
        <v>449</v>
      </c>
    </row>
    <row r="1211" spans="1:4">
      <c r="A1211" s="371" t="s">
        <v>1490</v>
      </c>
      <c r="B1211" s="371" t="s">
        <v>1490</v>
      </c>
      <c r="C1211" s="371" t="s">
        <v>514</v>
      </c>
      <c r="D1211" s="371" t="s">
        <v>449</v>
      </c>
    </row>
    <row r="1212" spans="1:4">
      <c r="A1212" s="371" t="s">
        <v>1137</v>
      </c>
      <c r="B1212" s="371" t="s">
        <v>2445</v>
      </c>
      <c r="C1212" s="371" t="s">
        <v>514</v>
      </c>
      <c r="D1212" s="371" t="s">
        <v>449</v>
      </c>
    </row>
    <row r="1213" spans="1:4">
      <c r="A1213" s="371" t="s">
        <v>1138</v>
      </c>
      <c r="B1213" s="371" t="s">
        <v>2446</v>
      </c>
      <c r="C1213" s="371" t="s">
        <v>514</v>
      </c>
      <c r="D1213" s="371" t="s">
        <v>449</v>
      </c>
    </row>
    <row r="1214" spans="1:4">
      <c r="A1214" s="371" t="s">
        <v>1139</v>
      </c>
      <c r="B1214" s="371" t="s">
        <v>1139</v>
      </c>
      <c r="C1214" s="371" t="s">
        <v>514</v>
      </c>
      <c r="D1214" s="371" t="s">
        <v>449</v>
      </c>
    </row>
    <row r="1215" spans="1:4">
      <c r="A1215" s="371" t="s">
        <v>1140</v>
      </c>
      <c r="B1215" s="371" t="s">
        <v>1140</v>
      </c>
      <c r="C1215" s="371" t="s">
        <v>514</v>
      </c>
      <c r="D1215" s="371" t="s">
        <v>449</v>
      </c>
    </row>
    <row r="1216" spans="1:4">
      <c r="A1216" s="371" t="s">
        <v>1141</v>
      </c>
      <c r="B1216" s="371" t="s">
        <v>1141</v>
      </c>
      <c r="C1216" s="371" t="s">
        <v>514</v>
      </c>
      <c r="D1216" s="371" t="s">
        <v>449</v>
      </c>
    </row>
    <row r="1217" spans="1:4">
      <c r="A1217" s="371" t="s">
        <v>1304</v>
      </c>
      <c r="B1217" s="371" t="s">
        <v>1304</v>
      </c>
      <c r="C1217" s="371" t="s">
        <v>514</v>
      </c>
      <c r="D1217" s="371" t="s">
        <v>449</v>
      </c>
    </row>
    <row r="1218" spans="1:4">
      <c r="A1218" s="371" t="s">
        <v>1305</v>
      </c>
      <c r="B1218" s="371" t="s">
        <v>2447</v>
      </c>
      <c r="C1218" s="371" t="s">
        <v>514</v>
      </c>
      <c r="D1218" s="371" t="s">
        <v>449</v>
      </c>
    </row>
    <row r="1219" spans="1:4">
      <c r="A1219" s="371" t="s">
        <v>1491</v>
      </c>
      <c r="B1219" s="371" t="s">
        <v>2448</v>
      </c>
      <c r="C1219" s="371" t="s">
        <v>514</v>
      </c>
      <c r="D1219" s="371" t="s">
        <v>449</v>
      </c>
    </row>
    <row r="1220" spans="1:4">
      <c r="A1220" s="371" t="s">
        <v>1492</v>
      </c>
      <c r="B1220" s="371" t="s">
        <v>1492</v>
      </c>
      <c r="C1220" s="371" t="s">
        <v>514</v>
      </c>
      <c r="D1220" s="371" t="s">
        <v>449</v>
      </c>
    </row>
    <row r="1221" spans="1:4">
      <c r="A1221" s="371" t="s">
        <v>1493</v>
      </c>
      <c r="B1221" s="371" t="s">
        <v>3250</v>
      </c>
      <c r="C1221" s="371" t="s">
        <v>514</v>
      </c>
      <c r="D1221" s="371" t="s">
        <v>449</v>
      </c>
    </row>
    <row r="1222" spans="1:4">
      <c r="A1222" s="371" t="s">
        <v>1494</v>
      </c>
      <c r="B1222" s="371" t="s">
        <v>3250</v>
      </c>
      <c r="C1222" s="371" t="s">
        <v>514</v>
      </c>
      <c r="D1222" s="371" t="s">
        <v>449</v>
      </c>
    </row>
    <row r="1223" spans="1:4">
      <c r="A1223" s="371" t="s">
        <v>1495</v>
      </c>
      <c r="B1223" s="371" t="s">
        <v>3250</v>
      </c>
      <c r="C1223" s="371" t="s">
        <v>514</v>
      </c>
      <c r="D1223" s="371" t="s">
        <v>449</v>
      </c>
    </row>
    <row r="1224" spans="1:4">
      <c r="A1224" s="371" t="s">
        <v>1496</v>
      </c>
      <c r="B1224" s="371" t="s">
        <v>3250</v>
      </c>
      <c r="C1224" s="371" t="s">
        <v>514</v>
      </c>
      <c r="D1224" s="371" t="s">
        <v>449</v>
      </c>
    </row>
    <row r="1225" spans="1:4">
      <c r="A1225" s="371" t="s">
        <v>1497</v>
      </c>
      <c r="B1225" s="371" t="s">
        <v>3250</v>
      </c>
      <c r="C1225" s="371" t="s">
        <v>514</v>
      </c>
      <c r="D1225" s="371" t="s">
        <v>449</v>
      </c>
    </row>
    <row r="1226" spans="1:4">
      <c r="A1226" s="371" t="s">
        <v>1498</v>
      </c>
      <c r="B1226" s="371" t="s">
        <v>1498</v>
      </c>
      <c r="C1226" s="371" t="s">
        <v>514</v>
      </c>
      <c r="D1226" s="371" t="s">
        <v>449</v>
      </c>
    </row>
    <row r="1227" spans="1:4">
      <c r="A1227" s="371" t="s">
        <v>1499</v>
      </c>
      <c r="B1227" s="371" t="s">
        <v>1499</v>
      </c>
      <c r="C1227" s="371" t="s">
        <v>514</v>
      </c>
      <c r="D1227" s="371" t="s">
        <v>449</v>
      </c>
    </row>
    <row r="1228" spans="1:4">
      <c r="A1228" s="371" t="s">
        <v>1500</v>
      </c>
      <c r="B1228" s="371" t="s">
        <v>1500</v>
      </c>
      <c r="C1228" s="371" t="s">
        <v>514</v>
      </c>
      <c r="D1228" s="371" t="s">
        <v>449</v>
      </c>
    </row>
    <row r="1229" spans="1:4">
      <c r="A1229" s="371" t="s">
        <v>1501</v>
      </c>
      <c r="B1229" s="371" t="s">
        <v>1501</v>
      </c>
      <c r="C1229" s="371" t="s">
        <v>514</v>
      </c>
      <c r="D1229" s="371" t="s">
        <v>449</v>
      </c>
    </row>
    <row r="1230" spans="1:4">
      <c r="A1230" s="371" t="s">
        <v>1502</v>
      </c>
      <c r="B1230" s="371" t="s">
        <v>1502</v>
      </c>
      <c r="C1230" s="371" t="s">
        <v>514</v>
      </c>
      <c r="D1230" s="371" t="s">
        <v>449</v>
      </c>
    </row>
    <row r="1231" spans="1:4">
      <c r="A1231" s="371" t="s">
        <v>1503</v>
      </c>
      <c r="B1231" s="371" t="s">
        <v>1503</v>
      </c>
      <c r="C1231" s="371" t="s">
        <v>514</v>
      </c>
      <c r="D1231" s="371" t="s">
        <v>449</v>
      </c>
    </row>
    <row r="1232" spans="1:4">
      <c r="A1232" s="371" t="s">
        <v>1504</v>
      </c>
      <c r="B1232" s="371" t="s">
        <v>1504</v>
      </c>
      <c r="C1232" s="371" t="s">
        <v>514</v>
      </c>
      <c r="D1232" s="371" t="s">
        <v>449</v>
      </c>
    </row>
    <row r="1233" spans="1:4">
      <c r="A1233" s="371" t="s">
        <v>1505</v>
      </c>
      <c r="B1233" s="371" t="s">
        <v>1505</v>
      </c>
      <c r="C1233" s="371" t="s">
        <v>514</v>
      </c>
      <c r="D1233" s="371" t="s">
        <v>449</v>
      </c>
    </row>
    <row r="1234" spans="1:4">
      <c r="A1234" s="371" t="s">
        <v>1506</v>
      </c>
      <c r="B1234" s="371" t="s">
        <v>1506</v>
      </c>
      <c r="C1234" s="371" t="s">
        <v>514</v>
      </c>
      <c r="D1234" s="371" t="s">
        <v>449</v>
      </c>
    </row>
    <row r="1235" spans="1:4">
      <c r="A1235" s="371" t="s">
        <v>1507</v>
      </c>
      <c r="B1235" s="371" t="s">
        <v>2449</v>
      </c>
      <c r="C1235" s="371" t="s">
        <v>514</v>
      </c>
      <c r="D1235" s="371" t="s">
        <v>449</v>
      </c>
    </row>
    <row r="1236" spans="1:4">
      <c r="A1236" s="371" t="s">
        <v>1508</v>
      </c>
      <c r="B1236" s="371" t="s">
        <v>3250</v>
      </c>
      <c r="C1236" s="371" t="s">
        <v>514</v>
      </c>
      <c r="D1236" s="371" t="s">
        <v>449</v>
      </c>
    </row>
    <row r="1237" spans="1:4">
      <c r="A1237" s="371" t="s">
        <v>2933</v>
      </c>
      <c r="B1237" s="371" t="s">
        <v>2933</v>
      </c>
      <c r="C1237" s="371" t="s">
        <v>514</v>
      </c>
      <c r="D1237" s="371" t="s">
        <v>449</v>
      </c>
    </row>
    <row r="1238" spans="1:4">
      <c r="A1238" s="371" t="s">
        <v>2934</v>
      </c>
      <c r="B1238" s="371" t="s">
        <v>2934</v>
      </c>
      <c r="C1238" s="371" t="s">
        <v>514</v>
      </c>
      <c r="D1238" s="371" t="s">
        <v>449</v>
      </c>
    </row>
    <row r="1239" spans="1:4">
      <c r="A1239" s="371" t="s">
        <v>2935</v>
      </c>
      <c r="B1239" s="371" t="s">
        <v>2935</v>
      </c>
      <c r="C1239" s="371" t="s">
        <v>514</v>
      </c>
      <c r="D1239" s="371" t="s">
        <v>449</v>
      </c>
    </row>
    <row r="1240" spans="1:4">
      <c r="A1240" s="371" t="s">
        <v>2936</v>
      </c>
      <c r="B1240" s="371" t="s">
        <v>2936</v>
      </c>
      <c r="C1240" s="371" t="s">
        <v>514</v>
      </c>
      <c r="D1240" s="371" t="s">
        <v>449</v>
      </c>
    </row>
    <row r="1241" spans="1:4">
      <c r="A1241" s="371" t="s">
        <v>2937</v>
      </c>
      <c r="B1241" s="371" t="s">
        <v>2937</v>
      </c>
      <c r="C1241" s="371" t="s">
        <v>514</v>
      </c>
      <c r="D1241" s="371" t="s">
        <v>449</v>
      </c>
    </row>
    <row r="1242" spans="1:4">
      <c r="A1242" s="371" t="s">
        <v>2938</v>
      </c>
      <c r="B1242" s="371" t="s">
        <v>2938</v>
      </c>
      <c r="C1242" s="371" t="s">
        <v>514</v>
      </c>
      <c r="D1242" s="371" t="s">
        <v>449</v>
      </c>
    </row>
    <row r="1243" spans="1:4">
      <c r="A1243" s="371" t="s">
        <v>2939</v>
      </c>
      <c r="B1243" s="371" t="s">
        <v>2939</v>
      </c>
      <c r="C1243" s="371" t="s">
        <v>514</v>
      </c>
      <c r="D1243" s="371" t="s">
        <v>449</v>
      </c>
    </row>
    <row r="1244" spans="1:4">
      <c r="A1244" s="371" t="s">
        <v>2940</v>
      </c>
      <c r="B1244" s="371" t="s">
        <v>2940</v>
      </c>
      <c r="C1244" s="371" t="s">
        <v>514</v>
      </c>
      <c r="D1244" s="371" t="s">
        <v>449</v>
      </c>
    </row>
    <row r="1245" spans="1:4">
      <c r="A1245" s="371" t="s">
        <v>2941</v>
      </c>
      <c r="B1245" s="371" t="s">
        <v>2941</v>
      </c>
      <c r="C1245" s="371" t="s">
        <v>514</v>
      </c>
      <c r="D1245" s="371" t="s">
        <v>449</v>
      </c>
    </row>
    <row r="1246" spans="1:4">
      <c r="A1246" s="371" t="s">
        <v>2942</v>
      </c>
      <c r="B1246" s="371" t="s">
        <v>2942</v>
      </c>
      <c r="C1246" s="371" t="s">
        <v>514</v>
      </c>
      <c r="D1246" s="371" t="s">
        <v>449</v>
      </c>
    </row>
    <row r="1247" spans="1:4">
      <c r="A1247" s="371" t="s">
        <v>2943</v>
      </c>
      <c r="B1247" s="371" t="s">
        <v>2943</v>
      </c>
      <c r="C1247" s="371" t="s">
        <v>514</v>
      </c>
      <c r="D1247" s="371" t="s">
        <v>449</v>
      </c>
    </row>
    <row r="1248" spans="1:4">
      <c r="A1248" s="371" t="s">
        <v>2944</v>
      </c>
      <c r="B1248" s="371" t="s">
        <v>2944</v>
      </c>
      <c r="C1248" s="371" t="s">
        <v>514</v>
      </c>
      <c r="D1248" s="371" t="s">
        <v>449</v>
      </c>
    </row>
    <row r="1249" spans="1:4">
      <c r="A1249" s="371" t="s">
        <v>2945</v>
      </c>
      <c r="B1249" s="371" t="s">
        <v>2945</v>
      </c>
      <c r="C1249" s="371" t="s">
        <v>514</v>
      </c>
      <c r="D1249" s="371" t="s">
        <v>449</v>
      </c>
    </row>
    <row r="1250" spans="1:4">
      <c r="A1250" s="371" t="s">
        <v>2946</v>
      </c>
      <c r="B1250" s="371" t="s">
        <v>2946</v>
      </c>
      <c r="C1250" s="371" t="s">
        <v>514</v>
      </c>
      <c r="D1250" s="371" t="s">
        <v>449</v>
      </c>
    </row>
    <row r="1251" spans="1:4">
      <c r="A1251" s="371" t="s">
        <v>2947</v>
      </c>
      <c r="B1251" s="371" t="s">
        <v>2947</v>
      </c>
      <c r="C1251" s="371" t="s">
        <v>514</v>
      </c>
      <c r="D1251" s="371" t="s">
        <v>449</v>
      </c>
    </row>
    <row r="1252" spans="1:4">
      <c r="A1252" s="371" t="s">
        <v>2948</v>
      </c>
      <c r="B1252" s="371" t="s">
        <v>2948</v>
      </c>
      <c r="C1252" s="371" t="s">
        <v>514</v>
      </c>
      <c r="D1252" s="371" t="s">
        <v>449</v>
      </c>
    </row>
    <row r="1253" spans="1:4">
      <c r="A1253" s="371" t="s">
        <v>2949</v>
      </c>
      <c r="B1253" s="371" t="s">
        <v>2949</v>
      </c>
      <c r="C1253" s="371" t="s">
        <v>514</v>
      </c>
      <c r="D1253" s="371" t="s">
        <v>449</v>
      </c>
    </row>
    <row r="1254" spans="1:4">
      <c r="A1254" s="371" t="s">
        <v>2950</v>
      </c>
      <c r="B1254" s="371" t="s">
        <v>2950</v>
      </c>
      <c r="C1254" s="371" t="s">
        <v>514</v>
      </c>
      <c r="D1254" s="371" t="s">
        <v>449</v>
      </c>
    </row>
    <row r="1255" spans="1:4">
      <c r="A1255" s="371" t="s">
        <v>2951</v>
      </c>
      <c r="B1255" s="371" t="s">
        <v>2951</v>
      </c>
      <c r="C1255" s="371" t="s">
        <v>514</v>
      </c>
      <c r="D1255" s="371" t="s">
        <v>449</v>
      </c>
    </row>
    <row r="1256" spans="1:4">
      <c r="A1256" s="371" t="s">
        <v>2952</v>
      </c>
      <c r="B1256" s="371" t="s">
        <v>2952</v>
      </c>
      <c r="C1256" s="371" t="s">
        <v>514</v>
      </c>
      <c r="D1256" s="371" t="s">
        <v>449</v>
      </c>
    </row>
    <row r="1257" spans="1:4">
      <c r="A1257" s="371" t="s">
        <v>2953</v>
      </c>
      <c r="B1257" s="371" t="s">
        <v>2953</v>
      </c>
      <c r="C1257" s="371" t="s">
        <v>514</v>
      </c>
      <c r="D1257" s="371" t="s">
        <v>449</v>
      </c>
    </row>
    <row r="1258" spans="1:4">
      <c r="A1258" s="371" t="s">
        <v>2954</v>
      </c>
      <c r="B1258" s="371" t="s">
        <v>2954</v>
      </c>
      <c r="C1258" s="371" t="s">
        <v>514</v>
      </c>
      <c r="D1258" s="371" t="s">
        <v>449</v>
      </c>
    </row>
    <row r="1259" spans="1:4">
      <c r="A1259" s="371" t="s">
        <v>2955</v>
      </c>
      <c r="B1259" s="371" t="s">
        <v>2955</v>
      </c>
      <c r="C1259" s="371" t="s">
        <v>514</v>
      </c>
      <c r="D1259" s="371" t="s">
        <v>449</v>
      </c>
    </row>
    <row r="1260" spans="1:4">
      <c r="A1260" s="371" t="s">
        <v>2956</v>
      </c>
      <c r="B1260" s="371" t="s">
        <v>2956</v>
      </c>
      <c r="C1260" s="371" t="s">
        <v>514</v>
      </c>
      <c r="D1260" s="371" t="s">
        <v>449</v>
      </c>
    </row>
    <row r="1261" spans="1:4">
      <c r="A1261" s="371" t="s">
        <v>2957</v>
      </c>
      <c r="B1261" s="371" t="s">
        <v>2957</v>
      </c>
      <c r="C1261" s="371" t="s">
        <v>514</v>
      </c>
      <c r="D1261" s="371" t="s">
        <v>449</v>
      </c>
    </row>
    <row r="1262" spans="1:4">
      <c r="A1262" s="371" t="s">
        <v>2958</v>
      </c>
      <c r="B1262" s="371" t="s">
        <v>2958</v>
      </c>
      <c r="C1262" s="371" t="s">
        <v>514</v>
      </c>
      <c r="D1262" s="371" t="s">
        <v>449</v>
      </c>
    </row>
    <row r="1263" spans="1:4">
      <c r="A1263" s="371" t="s">
        <v>2959</v>
      </c>
      <c r="B1263" s="371" t="s">
        <v>2959</v>
      </c>
      <c r="C1263" s="371" t="s">
        <v>514</v>
      </c>
      <c r="D1263" s="371" t="s">
        <v>449</v>
      </c>
    </row>
    <row r="1264" spans="1:4">
      <c r="A1264" s="371" t="s">
        <v>2960</v>
      </c>
      <c r="B1264" s="371" t="s">
        <v>2960</v>
      </c>
      <c r="C1264" s="371" t="s">
        <v>514</v>
      </c>
      <c r="D1264" s="371" t="s">
        <v>449</v>
      </c>
    </row>
    <row r="1265" spans="1:4">
      <c r="A1265" s="371" t="s">
        <v>2961</v>
      </c>
      <c r="B1265" s="371" t="s">
        <v>2961</v>
      </c>
      <c r="C1265" s="371" t="s">
        <v>514</v>
      </c>
      <c r="D1265" s="371" t="s">
        <v>449</v>
      </c>
    </row>
    <row r="1266" spans="1:4">
      <c r="A1266" s="371" t="s">
        <v>2962</v>
      </c>
      <c r="B1266" s="371" t="s">
        <v>2962</v>
      </c>
      <c r="C1266" s="371" t="s">
        <v>514</v>
      </c>
      <c r="D1266" s="371" t="s">
        <v>449</v>
      </c>
    </row>
    <row r="1267" spans="1:4">
      <c r="A1267" s="371" t="s">
        <v>2963</v>
      </c>
      <c r="B1267" s="371" t="s">
        <v>2963</v>
      </c>
      <c r="C1267" s="371" t="s">
        <v>514</v>
      </c>
      <c r="D1267" s="371" t="s">
        <v>449</v>
      </c>
    </row>
    <row r="1268" spans="1:4">
      <c r="A1268" s="371" t="s">
        <v>2964</v>
      </c>
      <c r="B1268" s="371" t="s">
        <v>2964</v>
      </c>
      <c r="C1268" s="371" t="s">
        <v>514</v>
      </c>
      <c r="D1268" s="371" t="s">
        <v>449</v>
      </c>
    </row>
    <row r="1269" spans="1:4">
      <c r="A1269" s="371" t="s">
        <v>2965</v>
      </c>
      <c r="B1269" s="371" t="s">
        <v>2965</v>
      </c>
      <c r="C1269" s="371" t="s">
        <v>514</v>
      </c>
      <c r="D1269" s="371" t="s">
        <v>449</v>
      </c>
    </row>
    <row r="1270" spans="1:4">
      <c r="A1270" s="371" t="s">
        <v>2966</v>
      </c>
      <c r="B1270" s="371" t="s">
        <v>2966</v>
      </c>
      <c r="C1270" s="371" t="s">
        <v>514</v>
      </c>
      <c r="D1270" s="371" t="s">
        <v>449</v>
      </c>
    </row>
    <row r="1271" spans="1:4">
      <c r="A1271" s="371" t="s">
        <v>2967</v>
      </c>
      <c r="B1271" s="371" t="s">
        <v>2967</v>
      </c>
      <c r="C1271" s="371" t="s">
        <v>514</v>
      </c>
      <c r="D1271" s="371" t="s">
        <v>449</v>
      </c>
    </row>
    <row r="1272" spans="1:4">
      <c r="A1272" s="371" t="s">
        <v>2968</v>
      </c>
      <c r="B1272" s="371" t="s">
        <v>2968</v>
      </c>
      <c r="C1272" s="371" t="s">
        <v>514</v>
      </c>
      <c r="D1272" s="371" t="s">
        <v>449</v>
      </c>
    </row>
    <row r="1273" spans="1:4">
      <c r="A1273" s="371" t="s">
        <v>2969</v>
      </c>
      <c r="B1273" s="371" t="s">
        <v>2969</v>
      </c>
      <c r="C1273" s="371" t="s">
        <v>514</v>
      </c>
      <c r="D1273" s="371" t="s">
        <v>449</v>
      </c>
    </row>
    <row r="1274" spans="1:4">
      <c r="A1274" s="371" t="s">
        <v>2970</v>
      </c>
      <c r="B1274" s="371" t="s">
        <v>2970</v>
      </c>
      <c r="C1274" s="371" t="s">
        <v>514</v>
      </c>
      <c r="D1274" s="371" t="s">
        <v>449</v>
      </c>
    </row>
    <row r="1275" spans="1:4">
      <c r="A1275" s="371" t="s">
        <v>2971</v>
      </c>
      <c r="B1275" s="371" t="s">
        <v>2971</v>
      </c>
      <c r="C1275" s="371" t="s">
        <v>514</v>
      </c>
      <c r="D1275" s="371" t="s">
        <v>449</v>
      </c>
    </row>
    <row r="1276" spans="1:4">
      <c r="A1276" s="371" t="s">
        <v>1142</v>
      </c>
      <c r="B1276" s="371" t="s">
        <v>1142</v>
      </c>
      <c r="C1276" s="371" t="s">
        <v>514</v>
      </c>
      <c r="D1276" s="371" t="s">
        <v>449</v>
      </c>
    </row>
    <row r="1277" spans="1:4">
      <c r="A1277" s="371" t="s">
        <v>1509</v>
      </c>
      <c r="B1277" s="371" t="s">
        <v>1509</v>
      </c>
      <c r="C1277" s="371" t="s">
        <v>514</v>
      </c>
      <c r="D1277" s="371" t="s">
        <v>449</v>
      </c>
    </row>
    <row r="1278" spans="1:4">
      <c r="A1278" s="371" t="s">
        <v>2452</v>
      </c>
      <c r="B1278" s="371" t="s">
        <v>2452</v>
      </c>
      <c r="C1278" s="371" t="s">
        <v>514</v>
      </c>
      <c r="D1278" s="371" t="s">
        <v>449</v>
      </c>
    </row>
    <row r="1279" spans="1:4">
      <c r="A1279" s="371" t="s">
        <v>1510</v>
      </c>
      <c r="B1279" s="371" t="s">
        <v>1510</v>
      </c>
      <c r="C1279" s="371" t="s">
        <v>514</v>
      </c>
      <c r="D1279" s="371" t="s">
        <v>449</v>
      </c>
    </row>
    <row r="1280" spans="1:4">
      <c r="A1280" s="371" t="s">
        <v>1511</v>
      </c>
      <c r="B1280" s="371" t="s">
        <v>1511</v>
      </c>
      <c r="C1280" s="371" t="s">
        <v>514</v>
      </c>
      <c r="D1280" s="371" t="s">
        <v>449</v>
      </c>
    </row>
    <row r="1281" spans="1:4">
      <c r="A1281" s="371" t="s">
        <v>1512</v>
      </c>
      <c r="B1281" s="371" t="s">
        <v>1512</v>
      </c>
      <c r="C1281" s="371" t="s">
        <v>514</v>
      </c>
      <c r="D1281" s="371" t="s">
        <v>449</v>
      </c>
    </row>
    <row r="1282" spans="1:4">
      <c r="A1282" s="371" t="s">
        <v>1513</v>
      </c>
      <c r="B1282" s="371" t="s">
        <v>1513</v>
      </c>
      <c r="C1282" s="371" t="s">
        <v>514</v>
      </c>
      <c r="D1282" s="371" t="s">
        <v>449</v>
      </c>
    </row>
    <row r="1283" spans="1:4">
      <c r="A1283" s="371" t="s">
        <v>1514</v>
      </c>
      <c r="B1283" s="371" t="s">
        <v>1514</v>
      </c>
      <c r="C1283" s="371" t="s">
        <v>514</v>
      </c>
      <c r="D1283" s="371" t="s">
        <v>449</v>
      </c>
    </row>
    <row r="1284" spans="1:4">
      <c r="A1284" s="371" t="s">
        <v>1515</v>
      </c>
      <c r="B1284" s="371" t="s">
        <v>1515</v>
      </c>
      <c r="C1284" s="371" t="s">
        <v>514</v>
      </c>
      <c r="D1284" s="371" t="s">
        <v>449</v>
      </c>
    </row>
    <row r="1285" spans="1:4">
      <c r="A1285" s="371" t="s">
        <v>1516</v>
      </c>
      <c r="B1285" s="371" t="s">
        <v>1516</v>
      </c>
      <c r="C1285" s="371" t="s">
        <v>514</v>
      </c>
      <c r="D1285" s="371" t="s">
        <v>449</v>
      </c>
    </row>
    <row r="1286" spans="1:4">
      <c r="A1286" s="371" t="s">
        <v>1306</v>
      </c>
      <c r="B1286" s="371" t="s">
        <v>2450</v>
      </c>
      <c r="C1286" s="371" t="s">
        <v>514</v>
      </c>
      <c r="D1286" s="371" t="s">
        <v>449</v>
      </c>
    </row>
    <row r="1287" spans="1:4">
      <c r="A1287" s="371" t="s">
        <v>1307</v>
      </c>
      <c r="B1287" s="371" t="s">
        <v>3250</v>
      </c>
      <c r="C1287" s="371" t="s">
        <v>514</v>
      </c>
      <c r="D1287" s="371" t="s">
        <v>449</v>
      </c>
    </row>
    <row r="1288" spans="1:4">
      <c r="A1288" s="371" t="s">
        <v>1308</v>
      </c>
      <c r="B1288" s="371" t="s">
        <v>2451</v>
      </c>
      <c r="C1288" s="371" t="s">
        <v>514</v>
      </c>
      <c r="D1288" s="371" t="s">
        <v>449</v>
      </c>
    </row>
    <row r="1289" spans="1:4">
      <c r="A1289" s="371" t="s">
        <v>1517</v>
      </c>
      <c r="B1289" s="371" t="s">
        <v>3250</v>
      </c>
      <c r="C1289" s="371" t="s">
        <v>514</v>
      </c>
      <c r="D1289" s="371" t="s">
        <v>449</v>
      </c>
    </row>
    <row r="1290" spans="1:4">
      <c r="A1290" s="371" t="s">
        <v>1518</v>
      </c>
      <c r="B1290" s="371" t="s">
        <v>3250</v>
      </c>
      <c r="C1290" s="371" t="s">
        <v>514</v>
      </c>
      <c r="D1290" s="371" t="s">
        <v>449</v>
      </c>
    </row>
    <row r="1291" spans="1:4">
      <c r="A1291" s="371" t="s">
        <v>1519</v>
      </c>
      <c r="B1291" s="371" t="s">
        <v>3250</v>
      </c>
      <c r="C1291" s="371" t="s">
        <v>514</v>
      </c>
      <c r="D1291" s="371" t="s">
        <v>449</v>
      </c>
    </row>
    <row r="1292" spans="1:4">
      <c r="A1292" s="371" t="s">
        <v>1520</v>
      </c>
      <c r="B1292" s="371" t="s">
        <v>3250</v>
      </c>
      <c r="C1292" s="371" t="s">
        <v>514</v>
      </c>
      <c r="D1292" s="371" t="s">
        <v>449</v>
      </c>
    </row>
    <row r="1293" spans="1:4">
      <c r="A1293" s="371" t="s">
        <v>1521</v>
      </c>
      <c r="B1293" s="371" t="s">
        <v>3250</v>
      </c>
      <c r="C1293" s="371" t="s">
        <v>514</v>
      </c>
      <c r="D1293" s="371" t="s">
        <v>449</v>
      </c>
    </row>
    <row r="1294" spans="1:4">
      <c r="A1294" s="371" t="s">
        <v>1523</v>
      </c>
      <c r="B1294" s="371" t="s">
        <v>1523</v>
      </c>
      <c r="C1294" s="371" t="s">
        <v>514</v>
      </c>
      <c r="D1294" s="371" t="s">
        <v>449</v>
      </c>
    </row>
    <row r="1295" spans="1:4">
      <c r="A1295" s="371" t="s">
        <v>1524</v>
      </c>
      <c r="B1295" s="371" t="s">
        <v>1524</v>
      </c>
      <c r="C1295" s="371" t="s">
        <v>514</v>
      </c>
      <c r="D1295" s="371" t="s">
        <v>449</v>
      </c>
    </row>
    <row r="1296" spans="1:4">
      <c r="A1296" s="371" t="s">
        <v>1525</v>
      </c>
      <c r="B1296" s="371" t="s">
        <v>1525</v>
      </c>
      <c r="C1296" s="371" t="s">
        <v>514</v>
      </c>
      <c r="D1296" s="371" t="s">
        <v>449</v>
      </c>
    </row>
    <row r="1297" spans="1:4">
      <c r="A1297" s="371" t="s">
        <v>1526</v>
      </c>
      <c r="B1297" s="371" t="s">
        <v>2452</v>
      </c>
      <c r="C1297" s="371" t="s">
        <v>514</v>
      </c>
      <c r="D1297" s="371" t="s">
        <v>449</v>
      </c>
    </row>
    <row r="1298" spans="1:4">
      <c r="A1298" s="371" t="s">
        <v>1527</v>
      </c>
      <c r="B1298" s="371" t="s">
        <v>1527</v>
      </c>
      <c r="C1298" s="371" t="s">
        <v>514</v>
      </c>
      <c r="D1298" s="371" t="s">
        <v>449</v>
      </c>
    </row>
    <row r="1299" spans="1:4">
      <c r="A1299" s="371" t="s">
        <v>2972</v>
      </c>
      <c r="B1299" s="371" t="s">
        <v>2972</v>
      </c>
      <c r="C1299" s="371" t="s">
        <v>514</v>
      </c>
      <c r="D1299" s="371" t="s">
        <v>449</v>
      </c>
    </row>
    <row r="1300" spans="1:4">
      <c r="A1300" s="371" t="s">
        <v>2973</v>
      </c>
      <c r="B1300" s="371" t="s">
        <v>2973</v>
      </c>
      <c r="C1300" s="371" t="s">
        <v>514</v>
      </c>
      <c r="D1300" s="371" t="s">
        <v>449</v>
      </c>
    </row>
    <row r="1301" spans="1:4">
      <c r="A1301" s="371" t="s">
        <v>2974</v>
      </c>
      <c r="B1301" s="371" t="s">
        <v>2974</v>
      </c>
      <c r="C1301" s="371" t="s">
        <v>514</v>
      </c>
      <c r="D1301" s="371" t="s">
        <v>449</v>
      </c>
    </row>
    <row r="1302" spans="1:4">
      <c r="A1302" s="371" t="s">
        <v>2975</v>
      </c>
      <c r="B1302" s="371" t="s">
        <v>2975</v>
      </c>
      <c r="C1302" s="371" t="s">
        <v>514</v>
      </c>
      <c r="D1302" s="371" t="s">
        <v>449</v>
      </c>
    </row>
    <row r="1303" spans="1:4">
      <c r="A1303" s="371" t="s">
        <v>2976</v>
      </c>
      <c r="B1303" s="371" t="s">
        <v>2976</v>
      </c>
      <c r="C1303" s="371" t="s">
        <v>514</v>
      </c>
      <c r="D1303" s="371" t="s">
        <v>449</v>
      </c>
    </row>
    <row r="1304" spans="1:4">
      <c r="A1304" s="371" t="s">
        <v>2977</v>
      </c>
      <c r="B1304" s="371" t="s">
        <v>2977</v>
      </c>
      <c r="C1304" s="371" t="s">
        <v>514</v>
      </c>
      <c r="D1304" s="371" t="s">
        <v>449</v>
      </c>
    </row>
    <row r="1305" spans="1:4">
      <c r="A1305" s="371" t="s">
        <v>2978</v>
      </c>
      <c r="B1305" s="371" t="s">
        <v>2978</v>
      </c>
      <c r="C1305" s="371" t="s">
        <v>514</v>
      </c>
      <c r="D1305" s="371" t="s">
        <v>449</v>
      </c>
    </row>
    <row r="1306" spans="1:4">
      <c r="A1306" s="371" t="s">
        <v>2979</v>
      </c>
      <c r="B1306" s="371" t="s">
        <v>2979</v>
      </c>
      <c r="C1306" s="371" t="s">
        <v>514</v>
      </c>
      <c r="D1306" s="371" t="s">
        <v>449</v>
      </c>
    </row>
    <row r="1307" spans="1:4">
      <c r="A1307" s="371" t="s">
        <v>2980</v>
      </c>
      <c r="B1307" s="371" t="s">
        <v>2980</v>
      </c>
      <c r="C1307" s="371" t="s">
        <v>514</v>
      </c>
      <c r="D1307" s="371" t="s">
        <v>449</v>
      </c>
    </row>
    <row r="1308" spans="1:4">
      <c r="A1308" s="371" t="s">
        <v>2981</v>
      </c>
      <c r="B1308" s="371" t="s">
        <v>2981</v>
      </c>
      <c r="C1308" s="371" t="s">
        <v>514</v>
      </c>
      <c r="D1308" s="371" t="s">
        <v>449</v>
      </c>
    </row>
    <row r="1309" spans="1:4">
      <c r="A1309" s="371" t="s">
        <v>2982</v>
      </c>
      <c r="B1309" s="371" t="s">
        <v>2982</v>
      </c>
      <c r="C1309" s="371" t="s">
        <v>514</v>
      </c>
      <c r="D1309" s="371" t="s">
        <v>449</v>
      </c>
    </row>
    <row r="1310" spans="1:4">
      <c r="A1310" s="371" t="s">
        <v>2983</v>
      </c>
      <c r="B1310" s="371" t="s">
        <v>2983</v>
      </c>
      <c r="C1310" s="371" t="s">
        <v>514</v>
      </c>
      <c r="D1310" s="371" t="s">
        <v>449</v>
      </c>
    </row>
    <row r="1311" spans="1:4">
      <c r="A1311" s="371" t="s">
        <v>2984</v>
      </c>
      <c r="B1311" s="371" t="s">
        <v>2984</v>
      </c>
      <c r="C1311" s="371" t="s">
        <v>514</v>
      </c>
      <c r="D1311" s="371" t="s">
        <v>449</v>
      </c>
    </row>
    <row r="1312" spans="1:4">
      <c r="A1312" s="371" t="s">
        <v>2985</v>
      </c>
      <c r="B1312" s="371" t="s">
        <v>2985</v>
      </c>
      <c r="C1312" s="371" t="s">
        <v>514</v>
      </c>
      <c r="D1312" s="371" t="s">
        <v>449</v>
      </c>
    </row>
    <row r="1313" spans="1:4">
      <c r="A1313" s="371" t="s">
        <v>2986</v>
      </c>
      <c r="B1313" s="371" t="s">
        <v>2986</v>
      </c>
      <c r="C1313" s="371" t="s">
        <v>514</v>
      </c>
      <c r="D1313" s="371" t="s">
        <v>449</v>
      </c>
    </row>
    <row r="1314" spans="1:4">
      <c r="A1314" s="371" t="s">
        <v>2987</v>
      </c>
      <c r="B1314" s="371" t="s">
        <v>2987</v>
      </c>
      <c r="C1314" s="371" t="s">
        <v>514</v>
      </c>
      <c r="D1314" s="371" t="s">
        <v>449</v>
      </c>
    </row>
    <row r="1315" spans="1:4">
      <c r="A1315" s="371" t="s">
        <v>2988</v>
      </c>
      <c r="B1315" s="371" t="s">
        <v>2988</v>
      </c>
      <c r="C1315" s="371" t="s">
        <v>514</v>
      </c>
      <c r="D1315" s="371" t="s">
        <v>449</v>
      </c>
    </row>
    <row r="1316" spans="1:4">
      <c r="A1316" s="371" t="s">
        <v>2989</v>
      </c>
      <c r="B1316" s="371" t="s">
        <v>2989</v>
      </c>
      <c r="C1316" s="371" t="s">
        <v>514</v>
      </c>
      <c r="D1316" s="371" t="s">
        <v>449</v>
      </c>
    </row>
    <row r="1317" spans="1:4">
      <c r="A1317" s="371" t="s">
        <v>2990</v>
      </c>
      <c r="B1317" s="371" t="s">
        <v>2990</v>
      </c>
      <c r="C1317" s="371" t="s">
        <v>514</v>
      </c>
      <c r="D1317" s="371" t="s">
        <v>449</v>
      </c>
    </row>
    <row r="1318" spans="1:4">
      <c r="A1318" s="371" t="s">
        <v>2991</v>
      </c>
      <c r="B1318" s="371" t="s">
        <v>2991</v>
      </c>
      <c r="C1318" s="371" t="s">
        <v>514</v>
      </c>
      <c r="D1318" s="371" t="s">
        <v>449</v>
      </c>
    </row>
    <row r="1319" spans="1:4">
      <c r="A1319" s="371" t="s">
        <v>2992</v>
      </c>
      <c r="B1319" s="371" t="s">
        <v>2992</v>
      </c>
      <c r="C1319" s="371" t="s">
        <v>514</v>
      </c>
      <c r="D1319" s="371" t="s">
        <v>449</v>
      </c>
    </row>
    <row r="1320" spans="1:4">
      <c r="A1320" s="371" t="s">
        <v>2993</v>
      </c>
      <c r="B1320" s="371" t="s">
        <v>2993</v>
      </c>
      <c r="C1320" s="371" t="s">
        <v>514</v>
      </c>
      <c r="D1320" s="371" t="s">
        <v>449</v>
      </c>
    </row>
    <row r="1321" spans="1:4">
      <c r="A1321" s="371" t="s">
        <v>2994</v>
      </c>
      <c r="B1321" s="371" t="s">
        <v>2994</v>
      </c>
      <c r="C1321" s="371" t="s">
        <v>514</v>
      </c>
      <c r="D1321" s="371" t="s">
        <v>449</v>
      </c>
    </row>
    <row r="1322" spans="1:4">
      <c r="A1322" s="371" t="s">
        <v>2995</v>
      </c>
      <c r="B1322" s="371" t="s">
        <v>2995</v>
      </c>
      <c r="C1322" s="371" t="s">
        <v>514</v>
      </c>
      <c r="D1322" s="371" t="s">
        <v>449</v>
      </c>
    </row>
    <row r="1323" spans="1:4">
      <c r="A1323" s="371" t="s">
        <v>2996</v>
      </c>
      <c r="B1323" s="371" t="s">
        <v>2996</v>
      </c>
      <c r="C1323" s="371" t="s">
        <v>514</v>
      </c>
      <c r="D1323" s="371" t="s">
        <v>449</v>
      </c>
    </row>
    <row r="1324" spans="1:4">
      <c r="A1324" s="371" t="s">
        <v>2997</v>
      </c>
      <c r="B1324" s="371" t="s">
        <v>2997</v>
      </c>
      <c r="C1324" s="371" t="s">
        <v>514</v>
      </c>
      <c r="D1324" s="371" t="s">
        <v>449</v>
      </c>
    </row>
    <row r="1325" spans="1:4">
      <c r="A1325" s="371" t="s">
        <v>2998</v>
      </c>
      <c r="B1325" s="371" t="s">
        <v>2998</v>
      </c>
      <c r="C1325" s="371" t="s">
        <v>514</v>
      </c>
      <c r="D1325" s="371" t="s">
        <v>449</v>
      </c>
    </row>
    <row r="1326" spans="1:4">
      <c r="A1326" s="371" t="s">
        <v>2999</v>
      </c>
      <c r="B1326" s="371" t="s">
        <v>2999</v>
      </c>
      <c r="C1326" s="371" t="s">
        <v>514</v>
      </c>
      <c r="D1326" s="371" t="s">
        <v>449</v>
      </c>
    </row>
    <row r="1327" spans="1:4">
      <c r="A1327" s="371" t="s">
        <v>3000</v>
      </c>
      <c r="B1327" s="371" t="s">
        <v>3000</v>
      </c>
      <c r="C1327" s="371" t="s">
        <v>514</v>
      </c>
      <c r="D1327" s="371" t="s">
        <v>449</v>
      </c>
    </row>
    <row r="1328" spans="1:4">
      <c r="A1328" s="371" t="s">
        <v>3001</v>
      </c>
      <c r="B1328" s="371" t="s">
        <v>3001</v>
      </c>
      <c r="C1328" s="371" t="s">
        <v>514</v>
      </c>
      <c r="D1328" s="371" t="s">
        <v>449</v>
      </c>
    </row>
    <row r="1329" spans="1:4">
      <c r="A1329" s="371" t="s">
        <v>3233</v>
      </c>
      <c r="B1329" s="371" t="s">
        <v>3233</v>
      </c>
      <c r="C1329" s="371" t="s">
        <v>514</v>
      </c>
      <c r="D1329" s="371" t="s">
        <v>449</v>
      </c>
    </row>
    <row r="1330" spans="1:4">
      <c r="A1330" s="371" t="s">
        <v>3002</v>
      </c>
      <c r="B1330" s="371" t="s">
        <v>3002</v>
      </c>
      <c r="C1330" s="371" t="s">
        <v>514</v>
      </c>
      <c r="D1330" s="371" t="s">
        <v>449</v>
      </c>
    </row>
    <row r="1331" spans="1:4">
      <c r="A1331" s="371" t="s">
        <v>3003</v>
      </c>
      <c r="B1331" s="371" t="s">
        <v>3003</v>
      </c>
      <c r="C1331" s="371" t="s">
        <v>514</v>
      </c>
      <c r="D1331" s="371" t="s">
        <v>449</v>
      </c>
    </row>
    <row r="1332" spans="1:4">
      <c r="A1332" s="371" t="s">
        <v>3004</v>
      </c>
      <c r="B1332" s="371" t="s">
        <v>3004</v>
      </c>
      <c r="C1332" s="371" t="s">
        <v>514</v>
      </c>
      <c r="D1332" s="371" t="s">
        <v>449</v>
      </c>
    </row>
    <row r="1333" spans="1:4">
      <c r="A1333" s="371" t="s">
        <v>3005</v>
      </c>
      <c r="B1333" s="371" t="s">
        <v>3005</v>
      </c>
      <c r="C1333" s="371" t="s">
        <v>514</v>
      </c>
      <c r="D1333" s="371" t="s">
        <v>449</v>
      </c>
    </row>
    <row r="1334" spans="1:4">
      <c r="A1334" s="371" t="s">
        <v>3006</v>
      </c>
      <c r="B1334" s="371" t="s">
        <v>3006</v>
      </c>
      <c r="C1334" s="371" t="s">
        <v>514</v>
      </c>
      <c r="D1334" s="371" t="s">
        <v>449</v>
      </c>
    </row>
    <row r="1335" spans="1:4">
      <c r="A1335" s="371" t="s">
        <v>3007</v>
      </c>
      <c r="B1335" s="371" t="s">
        <v>3007</v>
      </c>
      <c r="C1335" s="371" t="s">
        <v>514</v>
      </c>
      <c r="D1335" s="371" t="s">
        <v>449</v>
      </c>
    </row>
    <row r="1336" spans="1:4">
      <c r="A1336" s="371" t="s">
        <v>3008</v>
      </c>
      <c r="B1336" s="371" t="s">
        <v>3008</v>
      </c>
      <c r="C1336" s="371" t="s">
        <v>514</v>
      </c>
      <c r="D1336" s="371" t="s">
        <v>449</v>
      </c>
    </row>
    <row r="1337" spans="1:4">
      <c r="A1337" s="371" t="s">
        <v>3009</v>
      </c>
      <c r="B1337" s="371" t="s">
        <v>3009</v>
      </c>
      <c r="C1337" s="371" t="s">
        <v>514</v>
      </c>
      <c r="D1337" s="371" t="s">
        <v>449</v>
      </c>
    </row>
    <row r="1338" spans="1:4">
      <c r="A1338" s="371" t="s">
        <v>3010</v>
      </c>
      <c r="B1338" s="371" t="s">
        <v>3010</v>
      </c>
      <c r="C1338" s="371" t="s">
        <v>514</v>
      </c>
      <c r="D1338" s="371" t="s">
        <v>449</v>
      </c>
    </row>
    <row r="1339" spans="1:4">
      <c r="A1339" s="371" t="s">
        <v>3011</v>
      </c>
      <c r="B1339" s="371" t="s">
        <v>3011</v>
      </c>
      <c r="C1339" s="371" t="s">
        <v>514</v>
      </c>
      <c r="D1339" s="371" t="s">
        <v>449</v>
      </c>
    </row>
    <row r="1340" spans="1:4">
      <c r="A1340" s="371" t="s">
        <v>3012</v>
      </c>
      <c r="B1340" s="371" t="s">
        <v>3012</v>
      </c>
      <c r="C1340" s="371" t="s">
        <v>514</v>
      </c>
      <c r="D1340" s="371" t="s">
        <v>449</v>
      </c>
    </row>
    <row r="1341" spans="1:4">
      <c r="A1341" s="371" t="s">
        <v>3013</v>
      </c>
      <c r="B1341" s="371" t="s">
        <v>3013</v>
      </c>
      <c r="C1341" s="371" t="s">
        <v>514</v>
      </c>
      <c r="D1341" s="371" t="s">
        <v>449</v>
      </c>
    </row>
    <row r="1342" spans="1:4">
      <c r="A1342" s="371" t="s">
        <v>3014</v>
      </c>
      <c r="B1342" s="371" t="s">
        <v>3014</v>
      </c>
      <c r="C1342" s="371" t="s">
        <v>514</v>
      </c>
      <c r="D1342" s="371" t="s">
        <v>449</v>
      </c>
    </row>
    <row r="1343" spans="1:4">
      <c r="A1343" s="371" t="s">
        <v>3015</v>
      </c>
      <c r="B1343" s="371" t="s">
        <v>3250</v>
      </c>
      <c r="C1343" s="371" t="s">
        <v>514</v>
      </c>
      <c r="D1343" s="371" t="s">
        <v>449</v>
      </c>
    </row>
    <row r="1344" spans="1:4">
      <c r="A1344" s="371" t="s">
        <v>3016</v>
      </c>
      <c r="B1344" s="371" t="s">
        <v>3016</v>
      </c>
      <c r="C1344" s="371" t="s">
        <v>514</v>
      </c>
      <c r="D1344" s="371" t="s">
        <v>449</v>
      </c>
    </row>
    <row r="1345" spans="1:4">
      <c r="A1345" s="371" t="s">
        <v>3234</v>
      </c>
      <c r="B1345" s="371" t="s">
        <v>3234</v>
      </c>
      <c r="C1345" s="371" t="s">
        <v>514</v>
      </c>
      <c r="D1345" s="371" t="s">
        <v>449</v>
      </c>
    </row>
    <row r="1346" spans="1:4">
      <c r="A1346" s="371" t="s">
        <v>1143</v>
      </c>
      <c r="B1346" s="371" t="s">
        <v>2453</v>
      </c>
      <c r="C1346" s="371" t="s">
        <v>514</v>
      </c>
      <c r="D1346" s="371" t="s">
        <v>449</v>
      </c>
    </row>
    <row r="1347" spans="1:4">
      <c r="A1347" s="371" t="s">
        <v>1144</v>
      </c>
      <c r="B1347" s="371" t="s">
        <v>2454</v>
      </c>
      <c r="C1347" s="371" t="s">
        <v>514</v>
      </c>
      <c r="D1347" s="371" t="s">
        <v>449</v>
      </c>
    </row>
    <row r="1348" spans="1:4">
      <c r="A1348" s="371" t="s">
        <v>1145</v>
      </c>
      <c r="B1348" s="371" t="s">
        <v>1145</v>
      </c>
      <c r="C1348" s="371" t="s">
        <v>514</v>
      </c>
      <c r="D1348" s="371" t="s">
        <v>449</v>
      </c>
    </row>
    <row r="1349" spans="1:4">
      <c r="A1349" s="371" t="s">
        <v>1146</v>
      </c>
      <c r="B1349" s="371" t="s">
        <v>1146</v>
      </c>
      <c r="C1349" s="371" t="s">
        <v>514</v>
      </c>
      <c r="D1349" s="371" t="s">
        <v>449</v>
      </c>
    </row>
    <row r="1350" spans="1:4">
      <c r="A1350" s="371" t="s">
        <v>1309</v>
      </c>
      <c r="B1350" s="371" t="s">
        <v>2455</v>
      </c>
      <c r="C1350" s="371" t="s">
        <v>514</v>
      </c>
      <c r="D1350" s="371" t="s">
        <v>449</v>
      </c>
    </row>
    <row r="1351" spans="1:4">
      <c r="A1351" s="371" t="s">
        <v>1529</v>
      </c>
      <c r="B1351" s="371" t="s">
        <v>3250</v>
      </c>
      <c r="C1351" s="371" t="s">
        <v>514</v>
      </c>
      <c r="D1351" s="371" t="s">
        <v>449</v>
      </c>
    </row>
    <row r="1352" spans="1:4">
      <c r="A1352" s="371" t="s">
        <v>1531</v>
      </c>
      <c r="B1352" s="371" t="s">
        <v>3250</v>
      </c>
      <c r="C1352" s="371" t="s">
        <v>514</v>
      </c>
      <c r="D1352" s="371" t="s">
        <v>449</v>
      </c>
    </row>
    <row r="1353" spans="1:4">
      <c r="A1353" s="371" t="s">
        <v>1532</v>
      </c>
      <c r="B1353" s="371" t="s">
        <v>2456</v>
      </c>
      <c r="C1353" s="371" t="s">
        <v>514</v>
      </c>
      <c r="D1353" s="371" t="s">
        <v>449</v>
      </c>
    </row>
    <row r="1354" spans="1:4">
      <c r="A1354" s="371" t="s">
        <v>3017</v>
      </c>
      <c r="B1354" s="371" t="s">
        <v>3018</v>
      </c>
      <c r="C1354" s="371" t="s">
        <v>514</v>
      </c>
      <c r="D1354" s="371" t="s">
        <v>449</v>
      </c>
    </row>
    <row r="1355" spans="1:4">
      <c r="A1355" s="371" t="s">
        <v>1534</v>
      </c>
      <c r="B1355" s="371" t="s">
        <v>1534</v>
      </c>
      <c r="C1355" s="371" t="s">
        <v>514</v>
      </c>
      <c r="D1355" s="371" t="s">
        <v>449</v>
      </c>
    </row>
    <row r="1356" spans="1:4">
      <c r="A1356" s="371" t="s">
        <v>1535</v>
      </c>
      <c r="B1356" s="371" t="s">
        <v>1535</v>
      </c>
      <c r="C1356" s="371" t="s">
        <v>514</v>
      </c>
      <c r="D1356" s="371" t="s">
        <v>449</v>
      </c>
    </row>
    <row r="1357" spans="1:4">
      <c r="A1357" s="371" t="s">
        <v>1536</v>
      </c>
      <c r="B1357" s="371" t="s">
        <v>1536</v>
      </c>
      <c r="C1357" s="371" t="s">
        <v>514</v>
      </c>
      <c r="D1357" s="371" t="s">
        <v>449</v>
      </c>
    </row>
    <row r="1358" spans="1:4">
      <c r="A1358" s="371" t="s">
        <v>1537</v>
      </c>
      <c r="B1358" s="371" t="s">
        <v>1537</v>
      </c>
      <c r="C1358" s="371" t="s">
        <v>514</v>
      </c>
      <c r="D1358" s="371" t="s">
        <v>449</v>
      </c>
    </row>
    <row r="1359" spans="1:4">
      <c r="A1359" s="371" t="s">
        <v>1538</v>
      </c>
      <c r="B1359" s="371" t="s">
        <v>1538</v>
      </c>
      <c r="C1359" s="371" t="s">
        <v>514</v>
      </c>
      <c r="D1359" s="371" t="s">
        <v>449</v>
      </c>
    </row>
    <row r="1360" spans="1:4">
      <c r="A1360" s="371" t="s">
        <v>1539</v>
      </c>
      <c r="B1360" s="371" t="s">
        <v>1539</v>
      </c>
      <c r="C1360" s="371" t="s">
        <v>514</v>
      </c>
      <c r="D1360" s="371" t="s">
        <v>449</v>
      </c>
    </row>
    <row r="1361" spans="1:4">
      <c r="A1361" s="371" t="s">
        <v>1540</v>
      </c>
      <c r="B1361" s="371" t="s">
        <v>1540</v>
      </c>
      <c r="C1361" s="371" t="s">
        <v>514</v>
      </c>
      <c r="D1361" s="371" t="s">
        <v>449</v>
      </c>
    </row>
    <row r="1362" spans="1:4">
      <c r="A1362" s="371" t="s">
        <v>1541</v>
      </c>
      <c r="B1362" s="371" t="s">
        <v>1541</v>
      </c>
      <c r="C1362" s="371" t="s">
        <v>514</v>
      </c>
      <c r="D1362" s="371" t="s">
        <v>449</v>
      </c>
    </row>
    <row r="1363" spans="1:4">
      <c r="A1363" s="371" t="s">
        <v>1542</v>
      </c>
      <c r="B1363" s="371" t="s">
        <v>1542</v>
      </c>
      <c r="C1363" s="371" t="s">
        <v>514</v>
      </c>
      <c r="D1363" s="371" t="s">
        <v>449</v>
      </c>
    </row>
    <row r="1364" spans="1:4">
      <c r="A1364" s="371" t="s">
        <v>1543</v>
      </c>
      <c r="B1364" s="371" t="s">
        <v>1543</v>
      </c>
      <c r="C1364" s="371" t="s">
        <v>514</v>
      </c>
      <c r="D1364" s="371" t="s">
        <v>449</v>
      </c>
    </row>
    <row r="1365" spans="1:4">
      <c r="A1365" s="371" t="s">
        <v>1544</v>
      </c>
      <c r="B1365" s="371" t="s">
        <v>1544</v>
      </c>
      <c r="C1365" s="371" t="s">
        <v>514</v>
      </c>
      <c r="D1365" s="371" t="s">
        <v>449</v>
      </c>
    </row>
    <row r="1366" spans="1:4">
      <c r="A1366" s="371" t="s">
        <v>1545</v>
      </c>
      <c r="B1366" s="371" t="s">
        <v>1545</v>
      </c>
      <c r="C1366" s="371" t="s">
        <v>514</v>
      </c>
      <c r="D1366" s="371" t="s">
        <v>449</v>
      </c>
    </row>
    <row r="1367" spans="1:4">
      <c r="A1367" s="371" t="s">
        <v>1546</v>
      </c>
      <c r="B1367" s="371" t="s">
        <v>1546</v>
      </c>
      <c r="C1367" s="371" t="s">
        <v>514</v>
      </c>
      <c r="D1367" s="371" t="s">
        <v>449</v>
      </c>
    </row>
    <row r="1368" spans="1:4">
      <c r="A1368" s="371" t="s">
        <v>1547</v>
      </c>
      <c r="B1368" s="371" t="s">
        <v>1547</v>
      </c>
      <c r="C1368" s="371" t="s">
        <v>514</v>
      </c>
      <c r="D1368" s="371" t="s">
        <v>449</v>
      </c>
    </row>
    <row r="1369" spans="1:4">
      <c r="A1369" s="371" t="s">
        <v>1548</v>
      </c>
      <c r="B1369" s="371" t="s">
        <v>1548</v>
      </c>
      <c r="C1369" s="371" t="s">
        <v>514</v>
      </c>
      <c r="D1369" s="371" t="s">
        <v>449</v>
      </c>
    </row>
    <row r="1370" spans="1:4">
      <c r="A1370" s="371" t="s">
        <v>1549</v>
      </c>
      <c r="B1370" s="371" t="s">
        <v>1549</v>
      </c>
      <c r="C1370" s="371" t="s">
        <v>514</v>
      </c>
      <c r="D1370" s="371" t="s">
        <v>449</v>
      </c>
    </row>
    <row r="1371" spans="1:4">
      <c r="A1371" s="371" t="s">
        <v>1550</v>
      </c>
      <c r="B1371" s="371" t="s">
        <v>1550</v>
      </c>
      <c r="C1371" s="371" t="s">
        <v>514</v>
      </c>
      <c r="D1371" s="371" t="s">
        <v>449</v>
      </c>
    </row>
    <row r="1372" spans="1:4">
      <c r="A1372" s="371" t="s">
        <v>1551</v>
      </c>
      <c r="B1372" s="371" t="s">
        <v>1551</v>
      </c>
      <c r="C1372" s="371" t="s">
        <v>514</v>
      </c>
      <c r="D1372" s="371" t="s">
        <v>449</v>
      </c>
    </row>
    <row r="1373" spans="1:4">
      <c r="A1373" s="371" t="s">
        <v>1552</v>
      </c>
      <c r="B1373" s="371" t="s">
        <v>1552</v>
      </c>
      <c r="C1373" s="371" t="s">
        <v>514</v>
      </c>
      <c r="D1373" s="371" t="s">
        <v>449</v>
      </c>
    </row>
    <row r="1374" spans="1:4">
      <c r="A1374" s="371" t="s">
        <v>1553</v>
      </c>
      <c r="B1374" s="371" t="s">
        <v>1553</v>
      </c>
      <c r="C1374" s="371" t="s">
        <v>514</v>
      </c>
      <c r="D1374" s="371" t="s">
        <v>449</v>
      </c>
    </row>
    <row r="1375" spans="1:4">
      <c r="A1375" s="371" t="s">
        <v>1554</v>
      </c>
      <c r="B1375" s="371" t="s">
        <v>1554</v>
      </c>
      <c r="C1375" s="371" t="s">
        <v>514</v>
      </c>
      <c r="D1375" s="371" t="s">
        <v>449</v>
      </c>
    </row>
    <row r="1376" spans="1:4">
      <c r="A1376" s="371" t="s">
        <v>1555</v>
      </c>
      <c r="B1376" s="371" t="s">
        <v>1555</v>
      </c>
      <c r="C1376" s="371" t="s">
        <v>514</v>
      </c>
      <c r="D1376" s="371" t="s">
        <v>449</v>
      </c>
    </row>
    <row r="1377" spans="1:4">
      <c r="A1377" s="371" t="s">
        <v>1556</v>
      </c>
      <c r="B1377" s="371" t="s">
        <v>1556</v>
      </c>
      <c r="C1377" s="371" t="s">
        <v>514</v>
      </c>
      <c r="D1377" s="371" t="s">
        <v>449</v>
      </c>
    </row>
    <row r="1378" spans="1:4">
      <c r="A1378" s="371" t="s">
        <v>1557</v>
      </c>
      <c r="B1378" s="371" t="s">
        <v>1557</v>
      </c>
      <c r="C1378" s="371" t="s">
        <v>514</v>
      </c>
      <c r="D1378" s="371" t="s">
        <v>449</v>
      </c>
    </row>
    <row r="1379" spans="1:4">
      <c r="A1379" s="371" t="s">
        <v>1558</v>
      </c>
      <c r="B1379" s="371" t="s">
        <v>1558</v>
      </c>
      <c r="C1379" s="371" t="s">
        <v>514</v>
      </c>
      <c r="D1379" s="371" t="s">
        <v>449</v>
      </c>
    </row>
    <row r="1380" spans="1:4">
      <c r="A1380" s="371" t="s">
        <v>3019</v>
      </c>
      <c r="B1380" s="371" t="s">
        <v>3019</v>
      </c>
      <c r="C1380" s="371" t="s">
        <v>514</v>
      </c>
      <c r="D1380" s="371" t="s">
        <v>449</v>
      </c>
    </row>
    <row r="1381" spans="1:4">
      <c r="A1381" s="371" t="s">
        <v>3020</v>
      </c>
      <c r="B1381" s="371" t="s">
        <v>3020</v>
      </c>
      <c r="C1381" s="371" t="s">
        <v>514</v>
      </c>
      <c r="D1381" s="371" t="s">
        <v>449</v>
      </c>
    </row>
    <row r="1382" spans="1:4">
      <c r="A1382" s="371" t="s">
        <v>3021</v>
      </c>
      <c r="B1382" s="371" t="s">
        <v>3021</v>
      </c>
      <c r="C1382" s="371" t="s">
        <v>514</v>
      </c>
      <c r="D1382" s="371" t="s">
        <v>449</v>
      </c>
    </row>
    <row r="1383" spans="1:4">
      <c r="A1383" s="371" t="s">
        <v>3022</v>
      </c>
      <c r="B1383" s="371" t="s">
        <v>3022</v>
      </c>
      <c r="C1383" s="371" t="s">
        <v>514</v>
      </c>
      <c r="D1383" s="371" t="s">
        <v>449</v>
      </c>
    </row>
    <row r="1384" spans="1:4">
      <c r="A1384" s="371" t="s">
        <v>3023</v>
      </c>
      <c r="B1384" s="371" t="s">
        <v>3023</v>
      </c>
      <c r="C1384" s="371" t="s">
        <v>514</v>
      </c>
      <c r="D1384" s="371" t="s">
        <v>449</v>
      </c>
    </row>
    <row r="1385" spans="1:4">
      <c r="A1385" s="371" t="s">
        <v>3024</v>
      </c>
      <c r="B1385" s="371" t="s">
        <v>3024</v>
      </c>
      <c r="C1385" s="371" t="s">
        <v>514</v>
      </c>
      <c r="D1385" s="371" t="s">
        <v>449</v>
      </c>
    </row>
    <row r="1386" spans="1:4">
      <c r="A1386" s="371" t="s">
        <v>3025</v>
      </c>
      <c r="B1386" s="371" t="s">
        <v>3025</v>
      </c>
      <c r="C1386" s="371" t="s">
        <v>514</v>
      </c>
      <c r="D1386" s="371" t="s">
        <v>449</v>
      </c>
    </row>
    <row r="1387" spans="1:4">
      <c r="A1387" s="371" t="s">
        <v>3026</v>
      </c>
      <c r="B1387" s="371" t="s">
        <v>3026</v>
      </c>
      <c r="C1387" s="371" t="s">
        <v>514</v>
      </c>
      <c r="D1387" s="371" t="s">
        <v>449</v>
      </c>
    </row>
    <row r="1388" spans="1:4">
      <c r="A1388" s="371" t="s">
        <v>3027</v>
      </c>
      <c r="B1388" s="371" t="s">
        <v>3027</v>
      </c>
      <c r="C1388" s="371" t="s">
        <v>514</v>
      </c>
      <c r="D1388" s="371" t="s">
        <v>449</v>
      </c>
    </row>
    <row r="1389" spans="1:4">
      <c r="A1389" s="371" t="s">
        <v>3028</v>
      </c>
      <c r="B1389" s="371" t="s">
        <v>3028</v>
      </c>
      <c r="C1389" s="371" t="s">
        <v>514</v>
      </c>
      <c r="D1389" s="371" t="s">
        <v>449</v>
      </c>
    </row>
    <row r="1390" spans="1:4">
      <c r="A1390" s="371" t="s">
        <v>3029</v>
      </c>
      <c r="B1390" s="371" t="s">
        <v>3029</v>
      </c>
      <c r="C1390" s="371" t="s">
        <v>514</v>
      </c>
      <c r="D1390" s="371" t="s">
        <v>449</v>
      </c>
    </row>
    <row r="1391" spans="1:4">
      <c r="A1391" s="371" t="s">
        <v>3030</v>
      </c>
      <c r="B1391" s="371" t="s">
        <v>3030</v>
      </c>
      <c r="C1391" s="371" t="s">
        <v>514</v>
      </c>
      <c r="D1391" s="371" t="s">
        <v>449</v>
      </c>
    </row>
    <row r="1392" spans="1:4">
      <c r="A1392" s="371" t="s">
        <v>3031</v>
      </c>
      <c r="B1392" s="371" t="s">
        <v>3031</v>
      </c>
      <c r="C1392" s="371" t="s">
        <v>514</v>
      </c>
      <c r="D1392" s="371" t="s">
        <v>449</v>
      </c>
    </row>
    <row r="1393" spans="1:4">
      <c r="A1393" s="371" t="s">
        <v>3032</v>
      </c>
      <c r="B1393" s="371" t="s">
        <v>3032</v>
      </c>
      <c r="C1393" s="371" t="s">
        <v>514</v>
      </c>
      <c r="D1393" s="371" t="s">
        <v>449</v>
      </c>
    </row>
    <row r="1394" spans="1:4">
      <c r="A1394" s="371" t="s">
        <v>3033</v>
      </c>
      <c r="B1394" s="371" t="s">
        <v>3033</v>
      </c>
      <c r="C1394" s="371" t="s">
        <v>514</v>
      </c>
      <c r="D1394" s="371" t="s">
        <v>449</v>
      </c>
    </row>
    <row r="1395" spans="1:4">
      <c r="A1395" s="371" t="s">
        <v>3034</v>
      </c>
      <c r="B1395" s="371" t="s">
        <v>3034</v>
      </c>
      <c r="C1395" s="371" t="s">
        <v>514</v>
      </c>
      <c r="D1395" s="371" t="s">
        <v>449</v>
      </c>
    </row>
    <row r="1396" spans="1:4">
      <c r="A1396" s="371" t="s">
        <v>3035</v>
      </c>
      <c r="B1396" s="371" t="s">
        <v>3035</v>
      </c>
      <c r="C1396" s="371" t="s">
        <v>514</v>
      </c>
      <c r="D1396" s="371" t="s">
        <v>449</v>
      </c>
    </row>
    <row r="1397" spans="1:4">
      <c r="A1397" s="371" t="s">
        <v>3036</v>
      </c>
      <c r="B1397" s="371" t="s">
        <v>3036</v>
      </c>
      <c r="C1397" s="371" t="s">
        <v>514</v>
      </c>
      <c r="D1397" s="371" t="s">
        <v>449</v>
      </c>
    </row>
    <row r="1398" spans="1:4">
      <c r="A1398" s="371" t="s">
        <v>3037</v>
      </c>
      <c r="B1398" s="371" t="s">
        <v>3037</v>
      </c>
      <c r="C1398" s="371" t="s">
        <v>514</v>
      </c>
      <c r="D1398" s="371" t="s">
        <v>449</v>
      </c>
    </row>
    <row r="1399" spans="1:4">
      <c r="A1399" s="371" t="s">
        <v>3038</v>
      </c>
      <c r="B1399" s="371" t="s">
        <v>3038</v>
      </c>
      <c r="C1399" s="371" t="s">
        <v>514</v>
      </c>
      <c r="D1399" s="371" t="s">
        <v>449</v>
      </c>
    </row>
    <row r="1400" spans="1:4">
      <c r="A1400" s="371" t="s">
        <v>3039</v>
      </c>
      <c r="B1400" s="371" t="s">
        <v>3039</v>
      </c>
      <c r="C1400" s="371" t="s">
        <v>514</v>
      </c>
      <c r="D1400" s="371" t="s">
        <v>449</v>
      </c>
    </row>
    <row r="1401" spans="1:4">
      <c r="A1401" s="371" t="s">
        <v>3040</v>
      </c>
      <c r="B1401" s="371" t="s">
        <v>3040</v>
      </c>
      <c r="C1401" s="371" t="s">
        <v>514</v>
      </c>
      <c r="D1401" s="371" t="s">
        <v>449</v>
      </c>
    </row>
    <row r="1402" spans="1:4">
      <c r="A1402" s="371" t="s">
        <v>1559</v>
      </c>
      <c r="B1402" s="371" t="s">
        <v>2457</v>
      </c>
      <c r="C1402" s="371" t="s">
        <v>514</v>
      </c>
      <c r="D1402" s="371" t="s">
        <v>449</v>
      </c>
    </row>
    <row r="1403" spans="1:4">
      <c r="A1403" s="371" t="s">
        <v>1560</v>
      </c>
      <c r="B1403" s="371" t="s">
        <v>2458</v>
      </c>
      <c r="C1403" s="371" t="s">
        <v>514</v>
      </c>
      <c r="D1403" s="371" t="s">
        <v>449</v>
      </c>
    </row>
    <row r="1404" spans="1:4">
      <c r="A1404" s="371" t="s">
        <v>1561</v>
      </c>
      <c r="B1404" s="371" t="s">
        <v>1561</v>
      </c>
      <c r="C1404" s="371" t="s">
        <v>514</v>
      </c>
      <c r="D1404" s="371" t="s">
        <v>449</v>
      </c>
    </row>
    <row r="1405" spans="1:4">
      <c r="A1405" s="371" t="s">
        <v>1562</v>
      </c>
      <c r="B1405" s="371" t="s">
        <v>1562</v>
      </c>
      <c r="C1405" s="371" t="s">
        <v>514</v>
      </c>
      <c r="D1405" s="371" t="s">
        <v>449</v>
      </c>
    </row>
    <row r="1406" spans="1:4">
      <c r="A1406" s="371" t="s">
        <v>1563</v>
      </c>
      <c r="B1406" s="371" t="s">
        <v>1563</v>
      </c>
      <c r="C1406" s="371" t="s">
        <v>514</v>
      </c>
      <c r="D1406" s="371" t="s">
        <v>449</v>
      </c>
    </row>
    <row r="1407" spans="1:4">
      <c r="A1407" s="371" t="s">
        <v>1564</v>
      </c>
      <c r="B1407" s="371" t="s">
        <v>1564</v>
      </c>
      <c r="C1407" s="371" t="s">
        <v>514</v>
      </c>
      <c r="D1407" s="371" t="s">
        <v>449</v>
      </c>
    </row>
    <row r="1408" spans="1:4">
      <c r="A1408" s="371" t="s">
        <v>1565</v>
      </c>
      <c r="B1408" s="371" t="s">
        <v>1565</v>
      </c>
      <c r="C1408" s="371" t="s">
        <v>514</v>
      </c>
      <c r="D1408" s="371" t="s">
        <v>449</v>
      </c>
    </row>
    <row r="1409" spans="1:4">
      <c r="A1409" s="371" t="s">
        <v>1566</v>
      </c>
      <c r="B1409" s="371" t="s">
        <v>1566</v>
      </c>
      <c r="C1409" s="371" t="s">
        <v>514</v>
      </c>
      <c r="D1409" s="371" t="s">
        <v>449</v>
      </c>
    </row>
    <row r="1410" spans="1:4">
      <c r="A1410" s="371" t="s">
        <v>1147</v>
      </c>
      <c r="B1410" s="371" t="s">
        <v>1147</v>
      </c>
      <c r="C1410" s="371" t="s">
        <v>514</v>
      </c>
      <c r="D1410" s="371" t="s">
        <v>449</v>
      </c>
    </row>
    <row r="1411" spans="1:4">
      <c r="A1411" s="371" t="s">
        <v>1148</v>
      </c>
      <c r="B1411" s="371" t="s">
        <v>1148</v>
      </c>
      <c r="C1411" s="371" t="s">
        <v>514</v>
      </c>
      <c r="D1411" s="371" t="s">
        <v>449</v>
      </c>
    </row>
    <row r="1412" spans="1:4">
      <c r="A1412" s="371" t="s">
        <v>1310</v>
      </c>
      <c r="B1412" s="371" t="s">
        <v>3130</v>
      </c>
      <c r="C1412" s="371" t="s">
        <v>514</v>
      </c>
      <c r="D1412" s="371" t="s">
        <v>449</v>
      </c>
    </row>
    <row r="1413" spans="1:4">
      <c r="A1413" s="371" t="s">
        <v>1567</v>
      </c>
      <c r="B1413" s="371" t="s">
        <v>3250</v>
      </c>
      <c r="C1413" s="371" t="s">
        <v>514</v>
      </c>
      <c r="D1413" s="371" t="s">
        <v>449</v>
      </c>
    </row>
    <row r="1414" spans="1:4">
      <c r="A1414" s="371" t="s">
        <v>1568</v>
      </c>
      <c r="B1414" s="371" t="s">
        <v>3250</v>
      </c>
      <c r="C1414" s="371" t="s">
        <v>514</v>
      </c>
      <c r="D1414" s="371" t="s">
        <v>449</v>
      </c>
    </row>
    <row r="1415" spans="1:4">
      <c r="A1415" s="371" t="s">
        <v>1569</v>
      </c>
      <c r="B1415" s="371" t="s">
        <v>3250</v>
      </c>
      <c r="C1415" s="371" t="s">
        <v>514</v>
      </c>
      <c r="D1415" s="371" t="s">
        <v>449</v>
      </c>
    </row>
    <row r="1416" spans="1:4">
      <c r="A1416" s="371" t="s">
        <v>1570</v>
      </c>
      <c r="B1416" s="371" t="s">
        <v>3250</v>
      </c>
      <c r="C1416" s="371" t="s">
        <v>514</v>
      </c>
      <c r="D1416" s="371" t="s">
        <v>449</v>
      </c>
    </row>
    <row r="1417" spans="1:4">
      <c r="A1417" s="371" t="s">
        <v>1571</v>
      </c>
      <c r="B1417" s="371" t="s">
        <v>3250</v>
      </c>
      <c r="C1417" s="371" t="s">
        <v>514</v>
      </c>
      <c r="D1417" s="371" t="s">
        <v>449</v>
      </c>
    </row>
    <row r="1418" spans="1:4">
      <c r="A1418" s="371" t="s">
        <v>1572</v>
      </c>
      <c r="B1418" s="371" t="s">
        <v>3250</v>
      </c>
      <c r="C1418" s="371" t="s">
        <v>514</v>
      </c>
      <c r="D1418" s="371" t="s">
        <v>449</v>
      </c>
    </row>
    <row r="1419" spans="1:4">
      <c r="A1419" s="371" t="s">
        <v>1573</v>
      </c>
      <c r="B1419" s="371" t="s">
        <v>1573</v>
      </c>
      <c r="C1419" s="371" t="s">
        <v>514</v>
      </c>
      <c r="D1419" s="371" t="s">
        <v>449</v>
      </c>
    </row>
    <row r="1420" spans="1:4">
      <c r="A1420" s="371" t="s">
        <v>1574</v>
      </c>
      <c r="B1420" s="371" t="s">
        <v>1574</v>
      </c>
      <c r="C1420" s="371" t="s">
        <v>514</v>
      </c>
      <c r="D1420" s="371" t="s">
        <v>449</v>
      </c>
    </row>
    <row r="1421" spans="1:4">
      <c r="A1421" s="371" t="s">
        <v>1575</v>
      </c>
      <c r="B1421" s="371" t="s">
        <v>1575</v>
      </c>
      <c r="C1421" s="371" t="s">
        <v>514</v>
      </c>
      <c r="D1421" s="371" t="s">
        <v>449</v>
      </c>
    </row>
    <row r="1422" spans="1:4">
      <c r="A1422" s="371" t="s">
        <v>1576</v>
      </c>
      <c r="B1422" s="371" t="s">
        <v>1576</v>
      </c>
      <c r="C1422" s="371" t="s">
        <v>514</v>
      </c>
      <c r="D1422" s="371" t="s">
        <v>449</v>
      </c>
    </row>
    <row r="1423" spans="1:4">
      <c r="A1423" s="371" t="s">
        <v>3041</v>
      </c>
      <c r="B1423" s="371" t="s">
        <v>3041</v>
      </c>
      <c r="C1423" s="371" t="s">
        <v>514</v>
      </c>
      <c r="D1423" s="371" t="s">
        <v>449</v>
      </c>
    </row>
    <row r="1424" spans="1:4">
      <c r="A1424" s="371" t="s">
        <v>3042</v>
      </c>
      <c r="B1424" s="371" t="s">
        <v>3042</v>
      </c>
      <c r="C1424" s="371" t="s">
        <v>514</v>
      </c>
      <c r="D1424" s="371" t="s">
        <v>449</v>
      </c>
    </row>
    <row r="1425" spans="1:4">
      <c r="A1425" s="371" t="s">
        <v>3043</v>
      </c>
      <c r="B1425" s="371" t="s">
        <v>3043</v>
      </c>
      <c r="C1425" s="371" t="s">
        <v>514</v>
      </c>
      <c r="D1425" s="371" t="s">
        <v>449</v>
      </c>
    </row>
    <row r="1426" spans="1:4">
      <c r="A1426" s="371" t="s">
        <v>3044</v>
      </c>
      <c r="B1426" s="371" t="s">
        <v>3044</v>
      </c>
      <c r="C1426" s="371" t="s">
        <v>514</v>
      </c>
      <c r="D1426" s="371" t="s">
        <v>449</v>
      </c>
    </row>
    <row r="1427" spans="1:4">
      <c r="A1427" s="371" t="s">
        <v>3045</v>
      </c>
      <c r="B1427" s="371" t="s">
        <v>3045</v>
      </c>
      <c r="C1427" s="371" t="s">
        <v>514</v>
      </c>
      <c r="D1427" s="371" t="s">
        <v>449</v>
      </c>
    </row>
    <row r="1428" spans="1:4">
      <c r="A1428" s="371" t="s">
        <v>3046</v>
      </c>
      <c r="B1428" s="371" t="s">
        <v>3046</v>
      </c>
      <c r="C1428" s="371" t="s">
        <v>514</v>
      </c>
      <c r="D1428" s="371" t="s">
        <v>449</v>
      </c>
    </row>
    <row r="1429" spans="1:4">
      <c r="A1429" s="371" t="s">
        <v>3047</v>
      </c>
      <c r="B1429" s="371" t="s">
        <v>3047</v>
      </c>
      <c r="C1429" s="371" t="s">
        <v>514</v>
      </c>
      <c r="D1429" s="371" t="s">
        <v>449</v>
      </c>
    </row>
    <row r="1430" spans="1:4">
      <c r="A1430" s="371" t="s">
        <v>3048</v>
      </c>
      <c r="B1430" s="371" t="s">
        <v>3048</v>
      </c>
      <c r="C1430" s="371" t="s">
        <v>514</v>
      </c>
      <c r="D1430" s="371" t="s">
        <v>449</v>
      </c>
    </row>
    <row r="1431" spans="1:4">
      <c r="A1431" s="371" t="s">
        <v>3049</v>
      </c>
      <c r="B1431" s="371" t="s">
        <v>3049</v>
      </c>
      <c r="C1431" s="371" t="s">
        <v>514</v>
      </c>
      <c r="D1431" s="371" t="s">
        <v>449</v>
      </c>
    </row>
    <row r="1432" spans="1:4">
      <c r="A1432" s="371" t="s">
        <v>3050</v>
      </c>
      <c r="B1432" s="371" t="s">
        <v>3050</v>
      </c>
      <c r="C1432" s="371" t="s">
        <v>514</v>
      </c>
      <c r="D1432" s="371" t="s">
        <v>449</v>
      </c>
    </row>
    <row r="1433" spans="1:4">
      <c r="A1433" s="371" t="s">
        <v>3051</v>
      </c>
      <c r="B1433" s="371" t="s">
        <v>3051</v>
      </c>
      <c r="C1433" s="371" t="s">
        <v>514</v>
      </c>
      <c r="D1433" s="371" t="s">
        <v>449</v>
      </c>
    </row>
    <row r="1434" spans="1:4">
      <c r="A1434" s="371" t="s">
        <v>3052</v>
      </c>
      <c r="B1434" s="371" t="s">
        <v>3052</v>
      </c>
      <c r="C1434" s="371" t="s">
        <v>514</v>
      </c>
      <c r="D1434" s="371" t="s">
        <v>449</v>
      </c>
    </row>
    <row r="1435" spans="1:4">
      <c r="A1435" s="371" t="s">
        <v>3053</v>
      </c>
      <c r="B1435" s="371" t="s">
        <v>3053</v>
      </c>
      <c r="C1435" s="371" t="s">
        <v>514</v>
      </c>
      <c r="D1435" s="371" t="s">
        <v>449</v>
      </c>
    </row>
    <row r="1436" spans="1:4">
      <c r="A1436" s="371" t="s">
        <v>3054</v>
      </c>
      <c r="B1436" s="371" t="s">
        <v>3054</v>
      </c>
      <c r="C1436" s="371" t="s">
        <v>514</v>
      </c>
      <c r="D1436" s="371" t="s">
        <v>449</v>
      </c>
    </row>
    <row r="1437" spans="1:4">
      <c r="A1437" s="371" t="s">
        <v>3055</v>
      </c>
      <c r="B1437" s="371" t="s">
        <v>3055</v>
      </c>
      <c r="C1437" s="371" t="s">
        <v>514</v>
      </c>
      <c r="D1437" s="371" t="s">
        <v>449</v>
      </c>
    </row>
    <row r="1438" spans="1:4">
      <c r="A1438" s="371" t="s">
        <v>3056</v>
      </c>
      <c r="B1438" s="371" t="s">
        <v>3056</v>
      </c>
      <c r="C1438" s="371" t="s">
        <v>514</v>
      </c>
      <c r="D1438" s="371" t="s">
        <v>449</v>
      </c>
    </row>
    <row r="1439" spans="1:4">
      <c r="A1439" s="371" t="s">
        <v>3057</v>
      </c>
      <c r="B1439" s="371" t="s">
        <v>3057</v>
      </c>
      <c r="C1439" s="371" t="s">
        <v>514</v>
      </c>
      <c r="D1439" s="371" t="s">
        <v>449</v>
      </c>
    </row>
    <row r="1440" spans="1:4">
      <c r="A1440" s="371" t="s">
        <v>3235</v>
      </c>
      <c r="B1440" s="371" t="s">
        <v>3235</v>
      </c>
      <c r="C1440" s="371" t="s">
        <v>514</v>
      </c>
      <c r="D1440" s="371" t="s">
        <v>449</v>
      </c>
    </row>
    <row r="1441" spans="1:4">
      <c r="A1441" s="371" t="s">
        <v>702</v>
      </c>
      <c r="B1441" s="371" t="s">
        <v>2459</v>
      </c>
      <c r="C1441" s="371" t="s">
        <v>511</v>
      </c>
      <c r="D1441" s="371" t="s">
        <v>2665</v>
      </c>
    </row>
    <row r="1442" spans="1:4">
      <c r="A1442" s="371" t="s">
        <v>662</v>
      </c>
      <c r="B1442" s="371" t="s">
        <v>2460</v>
      </c>
      <c r="C1442" s="371" t="s">
        <v>511</v>
      </c>
      <c r="D1442" s="371" t="s">
        <v>2663</v>
      </c>
    </row>
    <row r="1443" spans="1:4">
      <c r="A1443" s="371" t="s">
        <v>3131</v>
      </c>
      <c r="B1443" s="371" t="s">
        <v>3132</v>
      </c>
      <c r="C1443" s="371" t="s">
        <v>511</v>
      </c>
      <c r="D1443" s="371" t="s">
        <v>2663</v>
      </c>
    </row>
    <row r="1444" spans="1:4">
      <c r="A1444" s="371" t="s">
        <v>663</v>
      </c>
      <c r="B1444" s="371" t="s">
        <v>2461</v>
      </c>
      <c r="C1444" s="371" t="s">
        <v>511</v>
      </c>
      <c r="D1444" s="371" t="s">
        <v>2663</v>
      </c>
    </row>
    <row r="1445" spans="1:4">
      <c r="A1445" s="371" t="s">
        <v>3058</v>
      </c>
      <c r="B1445" s="371" t="s">
        <v>3058</v>
      </c>
      <c r="C1445" s="371" t="s">
        <v>514</v>
      </c>
      <c r="D1445" s="371" t="s">
        <v>449</v>
      </c>
    </row>
    <row r="1446" spans="1:4">
      <c r="A1446" s="371" t="s">
        <v>1577</v>
      </c>
      <c r="B1446" s="371" t="s">
        <v>1577</v>
      </c>
      <c r="C1446" s="371" t="s">
        <v>514</v>
      </c>
      <c r="D1446" s="371" t="s">
        <v>449</v>
      </c>
    </row>
    <row r="1447" spans="1:4">
      <c r="A1447" s="371" t="s">
        <v>1149</v>
      </c>
      <c r="B1447" s="371" t="s">
        <v>1149</v>
      </c>
      <c r="C1447" s="371" t="s">
        <v>514</v>
      </c>
      <c r="D1447" s="371" t="s">
        <v>449</v>
      </c>
    </row>
    <row r="1448" spans="1:4">
      <c r="A1448" s="371" t="s">
        <v>1578</v>
      </c>
      <c r="B1448" s="371" t="s">
        <v>1578</v>
      </c>
      <c r="C1448" s="371" t="s">
        <v>514</v>
      </c>
      <c r="D1448" s="371" t="s">
        <v>449</v>
      </c>
    </row>
    <row r="1449" spans="1:4">
      <c r="A1449" s="371" t="s">
        <v>1579</v>
      </c>
      <c r="B1449" s="371" t="s">
        <v>1579</v>
      </c>
      <c r="C1449" s="371" t="s">
        <v>514</v>
      </c>
      <c r="D1449" s="371" t="s">
        <v>449</v>
      </c>
    </row>
    <row r="1450" spans="1:4">
      <c r="A1450" s="371" t="s">
        <v>1580</v>
      </c>
      <c r="B1450" s="371" t="s">
        <v>1580</v>
      </c>
      <c r="C1450" s="371" t="s">
        <v>514</v>
      </c>
      <c r="D1450" s="371" t="s">
        <v>449</v>
      </c>
    </row>
    <row r="1451" spans="1:4">
      <c r="A1451" s="371" t="s">
        <v>1581</v>
      </c>
      <c r="B1451" s="371" t="s">
        <v>1581</v>
      </c>
      <c r="C1451" s="371" t="s">
        <v>514</v>
      </c>
      <c r="D1451" s="371" t="s">
        <v>449</v>
      </c>
    </row>
    <row r="1452" spans="1:4">
      <c r="A1452" s="371" t="s">
        <v>1150</v>
      </c>
      <c r="B1452" s="371" t="s">
        <v>1150</v>
      </c>
      <c r="C1452" s="371" t="s">
        <v>514</v>
      </c>
      <c r="D1452" s="371" t="s">
        <v>449</v>
      </c>
    </row>
    <row r="1453" spans="1:4">
      <c r="A1453" s="371" t="s">
        <v>1151</v>
      </c>
      <c r="B1453" s="371" t="s">
        <v>1151</v>
      </c>
      <c r="C1453" s="371" t="s">
        <v>514</v>
      </c>
      <c r="D1453" s="371" t="s">
        <v>449</v>
      </c>
    </row>
    <row r="1454" spans="1:4">
      <c r="A1454" s="371" t="s">
        <v>1152</v>
      </c>
      <c r="B1454" s="371" t="s">
        <v>1152</v>
      </c>
      <c r="C1454" s="371" t="s">
        <v>514</v>
      </c>
      <c r="D1454" s="371" t="s">
        <v>449</v>
      </c>
    </row>
    <row r="1455" spans="1:4">
      <c r="A1455" s="371" t="s">
        <v>1582</v>
      </c>
      <c r="B1455" s="371" t="s">
        <v>3250</v>
      </c>
      <c r="C1455" s="371" t="s">
        <v>514</v>
      </c>
      <c r="D1455" s="371" t="s">
        <v>449</v>
      </c>
    </row>
    <row r="1456" spans="1:4">
      <c r="A1456" s="371" t="s">
        <v>1583</v>
      </c>
      <c r="B1456" s="371" t="s">
        <v>3250</v>
      </c>
      <c r="C1456" s="371" t="s">
        <v>514</v>
      </c>
      <c r="D1456" s="371" t="s">
        <v>449</v>
      </c>
    </row>
    <row r="1457" spans="1:4">
      <c r="A1457" s="371" t="s">
        <v>1584</v>
      </c>
      <c r="B1457" s="371" t="s">
        <v>3250</v>
      </c>
      <c r="C1457" s="371" t="s">
        <v>514</v>
      </c>
      <c r="D1457" s="371" t="s">
        <v>449</v>
      </c>
    </row>
    <row r="1458" spans="1:4">
      <c r="A1458" s="371" t="s">
        <v>1585</v>
      </c>
      <c r="B1458" s="371" t="s">
        <v>3250</v>
      </c>
      <c r="C1458" s="371" t="s">
        <v>514</v>
      </c>
      <c r="D1458" s="371" t="s">
        <v>449</v>
      </c>
    </row>
    <row r="1459" spans="1:4">
      <c r="A1459" s="371" t="s">
        <v>1586</v>
      </c>
      <c r="B1459" s="371" t="s">
        <v>3250</v>
      </c>
      <c r="C1459" s="371" t="s">
        <v>514</v>
      </c>
      <c r="D1459" s="371" t="s">
        <v>449</v>
      </c>
    </row>
    <row r="1460" spans="1:4">
      <c r="A1460" s="371" t="s">
        <v>1587</v>
      </c>
      <c r="B1460" s="371" t="s">
        <v>1587</v>
      </c>
      <c r="C1460" s="371" t="s">
        <v>514</v>
      </c>
      <c r="D1460" s="371" t="s">
        <v>449</v>
      </c>
    </row>
    <row r="1461" spans="1:4">
      <c r="A1461" s="371" t="s">
        <v>1588</v>
      </c>
      <c r="B1461" s="371" t="s">
        <v>1588</v>
      </c>
      <c r="C1461" s="371" t="s">
        <v>514</v>
      </c>
      <c r="D1461" s="371" t="s">
        <v>449</v>
      </c>
    </row>
    <row r="1462" spans="1:4">
      <c r="A1462" s="371" t="s">
        <v>1589</v>
      </c>
      <c r="B1462" s="371" t="s">
        <v>1589</v>
      </c>
      <c r="C1462" s="371" t="s">
        <v>514</v>
      </c>
      <c r="D1462" s="371" t="s">
        <v>449</v>
      </c>
    </row>
    <row r="1463" spans="1:4">
      <c r="A1463" s="371" t="s">
        <v>1590</v>
      </c>
      <c r="B1463" s="371" t="s">
        <v>1590</v>
      </c>
      <c r="C1463" s="371" t="s">
        <v>514</v>
      </c>
      <c r="D1463" s="371" t="s">
        <v>449</v>
      </c>
    </row>
    <row r="1464" spans="1:4">
      <c r="A1464" s="371" t="s">
        <v>1591</v>
      </c>
      <c r="B1464" s="371" t="s">
        <v>1591</v>
      </c>
      <c r="C1464" s="371" t="s">
        <v>514</v>
      </c>
      <c r="D1464" s="371" t="s">
        <v>449</v>
      </c>
    </row>
    <row r="1465" spans="1:4">
      <c r="A1465" s="371" t="s">
        <v>1592</v>
      </c>
      <c r="B1465" s="371" t="s">
        <v>1592</v>
      </c>
      <c r="C1465" s="371" t="s">
        <v>514</v>
      </c>
      <c r="D1465" s="371" t="s">
        <v>449</v>
      </c>
    </row>
    <row r="1466" spans="1:4">
      <c r="A1466" s="371" t="s">
        <v>3059</v>
      </c>
      <c r="B1466" s="371" t="s">
        <v>3059</v>
      </c>
      <c r="C1466" s="371" t="s">
        <v>514</v>
      </c>
      <c r="D1466" s="371" t="s">
        <v>449</v>
      </c>
    </row>
    <row r="1467" spans="1:4">
      <c r="A1467" s="371" t="s">
        <v>3060</v>
      </c>
      <c r="B1467" s="371" t="s">
        <v>3060</v>
      </c>
      <c r="C1467" s="371" t="s">
        <v>514</v>
      </c>
      <c r="D1467" s="371" t="s">
        <v>449</v>
      </c>
    </row>
    <row r="1468" spans="1:4">
      <c r="A1468" s="371" t="s">
        <v>3061</v>
      </c>
      <c r="B1468" s="371" t="s">
        <v>3061</v>
      </c>
      <c r="C1468" s="371" t="s">
        <v>514</v>
      </c>
      <c r="D1468" s="371" t="s">
        <v>449</v>
      </c>
    </row>
    <row r="1469" spans="1:4">
      <c r="A1469" s="371" t="s">
        <v>3062</v>
      </c>
      <c r="B1469" s="371" t="s">
        <v>3062</v>
      </c>
      <c r="C1469" s="371" t="s">
        <v>514</v>
      </c>
      <c r="D1469" s="371" t="s">
        <v>449</v>
      </c>
    </row>
    <row r="1470" spans="1:4">
      <c r="A1470" s="371" t="s">
        <v>3063</v>
      </c>
      <c r="B1470" s="371" t="s">
        <v>3063</v>
      </c>
      <c r="C1470" s="371" t="s">
        <v>514</v>
      </c>
      <c r="D1470" s="371" t="s">
        <v>449</v>
      </c>
    </row>
    <row r="1471" spans="1:4">
      <c r="A1471" s="371" t="s">
        <v>3064</v>
      </c>
      <c r="B1471" s="371" t="s">
        <v>3064</v>
      </c>
      <c r="C1471" s="371" t="s">
        <v>514</v>
      </c>
      <c r="D1471" s="371" t="s">
        <v>449</v>
      </c>
    </row>
    <row r="1472" spans="1:4">
      <c r="A1472" s="371" t="s">
        <v>3065</v>
      </c>
      <c r="B1472" s="371" t="s">
        <v>3065</v>
      </c>
      <c r="C1472" s="371" t="s">
        <v>514</v>
      </c>
      <c r="D1472" s="371" t="s">
        <v>449</v>
      </c>
    </row>
    <row r="1473" spans="1:4">
      <c r="A1473" s="371" t="s">
        <v>3066</v>
      </c>
      <c r="B1473" s="371" t="s">
        <v>3066</v>
      </c>
      <c r="C1473" s="371" t="s">
        <v>514</v>
      </c>
      <c r="D1473" s="371" t="s">
        <v>449</v>
      </c>
    </row>
    <row r="1474" spans="1:4">
      <c r="A1474" s="371" t="s">
        <v>3067</v>
      </c>
      <c r="B1474" s="371" t="s">
        <v>3067</v>
      </c>
      <c r="C1474" s="371" t="s">
        <v>514</v>
      </c>
      <c r="D1474" s="371" t="s">
        <v>449</v>
      </c>
    </row>
    <row r="1475" spans="1:4">
      <c r="A1475" s="371" t="s">
        <v>3068</v>
      </c>
      <c r="B1475" s="371" t="s">
        <v>3068</v>
      </c>
      <c r="C1475" s="371" t="s">
        <v>514</v>
      </c>
      <c r="D1475" s="371" t="s">
        <v>449</v>
      </c>
    </row>
    <row r="1476" spans="1:4">
      <c r="A1476" s="371" t="s">
        <v>3069</v>
      </c>
      <c r="B1476" s="371" t="s">
        <v>3069</v>
      </c>
      <c r="C1476" s="371" t="s">
        <v>514</v>
      </c>
      <c r="D1476" s="371" t="s">
        <v>449</v>
      </c>
    </row>
    <row r="1477" spans="1:4">
      <c r="A1477" s="371" t="s">
        <v>3070</v>
      </c>
      <c r="B1477" s="371" t="s">
        <v>3070</v>
      </c>
      <c r="C1477" s="371" t="s">
        <v>514</v>
      </c>
      <c r="D1477" s="371" t="s">
        <v>449</v>
      </c>
    </row>
    <row r="1478" spans="1:4">
      <c r="A1478" s="371" t="s">
        <v>3071</v>
      </c>
      <c r="B1478" s="371" t="s">
        <v>3071</v>
      </c>
      <c r="C1478" s="371" t="s">
        <v>514</v>
      </c>
      <c r="D1478" s="371" t="s">
        <v>449</v>
      </c>
    </row>
    <row r="1479" spans="1:4">
      <c r="A1479" s="371" t="s">
        <v>3072</v>
      </c>
      <c r="B1479" s="371" t="s">
        <v>3072</v>
      </c>
      <c r="C1479" s="371" t="s">
        <v>514</v>
      </c>
      <c r="D1479" s="371" t="s">
        <v>449</v>
      </c>
    </row>
    <row r="1480" spans="1:4">
      <c r="A1480" s="371" t="s">
        <v>1153</v>
      </c>
      <c r="B1480" s="371" t="s">
        <v>2462</v>
      </c>
      <c r="C1480" s="371" t="s">
        <v>514</v>
      </c>
      <c r="D1480" s="371" t="s">
        <v>449</v>
      </c>
    </row>
    <row r="1481" spans="1:4">
      <c r="A1481" s="371" t="s">
        <v>1154</v>
      </c>
      <c r="B1481" s="371" t="s">
        <v>3250</v>
      </c>
      <c r="C1481" s="371" t="s">
        <v>514</v>
      </c>
      <c r="D1481" s="371" t="s">
        <v>449</v>
      </c>
    </row>
    <row r="1482" spans="1:4">
      <c r="A1482" s="371" t="s">
        <v>1155</v>
      </c>
      <c r="B1482" s="371" t="s">
        <v>3250</v>
      </c>
      <c r="C1482" s="371" t="s">
        <v>514</v>
      </c>
      <c r="D1482" s="371" t="s">
        <v>449</v>
      </c>
    </row>
    <row r="1483" spans="1:4">
      <c r="A1483" s="371" t="s">
        <v>1156</v>
      </c>
      <c r="B1483" s="371" t="s">
        <v>1156</v>
      </c>
      <c r="C1483" s="371" t="s">
        <v>514</v>
      </c>
      <c r="D1483" s="371" t="s">
        <v>449</v>
      </c>
    </row>
    <row r="1484" spans="1:4">
      <c r="A1484" s="371" t="s">
        <v>1157</v>
      </c>
      <c r="B1484" s="371" t="s">
        <v>1157</v>
      </c>
      <c r="C1484" s="371" t="s">
        <v>514</v>
      </c>
      <c r="D1484" s="371" t="s">
        <v>449</v>
      </c>
    </row>
    <row r="1485" spans="1:4">
      <c r="A1485" s="371" t="s">
        <v>1158</v>
      </c>
      <c r="B1485" s="371" t="s">
        <v>1158</v>
      </c>
      <c r="C1485" s="371" t="s">
        <v>514</v>
      </c>
      <c r="D1485" s="371" t="s">
        <v>449</v>
      </c>
    </row>
    <row r="1486" spans="1:4">
      <c r="A1486" s="371" t="s">
        <v>1159</v>
      </c>
      <c r="B1486" s="371" t="s">
        <v>1159</v>
      </c>
      <c r="C1486" s="371" t="s">
        <v>514</v>
      </c>
      <c r="D1486" s="371" t="s">
        <v>449</v>
      </c>
    </row>
    <row r="1487" spans="1:4">
      <c r="A1487" s="371" t="s">
        <v>1160</v>
      </c>
      <c r="B1487" s="371" t="s">
        <v>1160</v>
      </c>
      <c r="C1487" s="371" t="s">
        <v>514</v>
      </c>
      <c r="D1487" s="371" t="s">
        <v>449</v>
      </c>
    </row>
    <row r="1488" spans="1:4">
      <c r="A1488" s="371" t="s">
        <v>1161</v>
      </c>
      <c r="B1488" s="371" t="s">
        <v>1161</v>
      </c>
      <c r="C1488" s="371" t="s">
        <v>514</v>
      </c>
      <c r="D1488" s="371" t="s">
        <v>449</v>
      </c>
    </row>
    <row r="1489" spans="1:4">
      <c r="A1489" s="371" t="s">
        <v>1311</v>
      </c>
      <c r="B1489" s="371" t="s">
        <v>1311</v>
      </c>
      <c r="C1489" s="371" t="s">
        <v>514</v>
      </c>
      <c r="D1489" s="371" t="s">
        <v>449</v>
      </c>
    </row>
    <row r="1490" spans="1:4">
      <c r="A1490" s="371" t="s">
        <v>1162</v>
      </c>
      <c r="B1490" s="371" t="s">
        <v>3250</v>
      </c>
      <c r="C1490" s="371" t="s">
        <v>514</v>
      </c>
      <c r="D1490" s="371" t="s">
        <v>449</v>
      </c>
    </row>
    <row r="1491" spans="1:4">
      <c r="A1491" s="371" t="s">
        <v>1593</v>
      </c>
      <c r="B1491" s="371" t="s">
        <v>1593</v>
      </c>
      <c r="C1491" s="371" t="s">
        <v>514</v>
      </c>
      <c r="D1491" s="371" t="s">
        <v>449</v>
      </c>
    </row>
    <row r="1492" spans="1:4">
      <c r="A1492" s="371" t="s">
        <v>1312</v>
      </c>
      <c r="B1492" s="371" t="s">
        <v>1312</v>
      </c>
      <c r="C1492" s="371" t="s">
        <v>514</v>
      </c>
      <c r="D1492" s="371" t="s">
        <v>449</v>
      </c>
    </row>
    <row r="1493" spans="1:4">
      <c r="A1493" s="371" t="s">
        <v>1313</v>
      </c>
      <c r="B1493" s="371" t="s">
        <v>1313</v>
      </c>
      <c r="C1493" s="371" t="s">
        <v>514</v>
      </c>
      <c r="D1493" s="371" t="s">
        <v>449</v>
      </c>
    </row>
    <row r="1494" spans="1:4">
      <c r="A1494" s="371" t="s">
        <v>1314</v>
      </c>
      <c r="B1494" s="371" t="s">
        <v>2463</v>
      </c>
      <c r="C1494" s="371" t="s">
        <v>514</v>
      </c>
      <c r="D1494" s="371" t="s">
        <v>449</v>
      </c>
    </row>
    <row r="1495" spans="1:4">
      <c r="A1495" s="371" t="s">
        <v>1315</v>
      </c>
      <c r="B1495" s="371" t="s">
        <v>2464</v>
      </c>
      <c r="C1495" s="371" t="s">
        <v>514</v>
      </c>
      <c r="D1495" s="371" t="s">
        <v>449</v>
      </c>
    </row>
    <row r="1496" spans="1:4">
      <c r="A1496" s="371" t="s">
        <v>1594</v>
      </c>
      <c r="B1496" s="371" t="s">
        <v>1594</v>
      </c>
      <c r="C1496" s="371" t="s">
        <v>514</v>
      </c>
      <c r="D1496" s="371" t="s">
        <v>449</v>
      </c>
    </row>
    <row r="1497" spans="1:4">
      <c r="A1497" s="371" t="s">
        <v>1595</v>
      </c>
      <c r="B1497" s="371" t="s">
        <v>1595</v>
      </c>
      <c r="C1497" s="371" t="s">
        <v>514</v>
      </c>
      <c r="D1497" s="371" t="s">
        <v>449</v>
      </c>
    </row>
    <row r="1498" spans="1:4">
      <c r="A1498" s="371" t="s">
        <v>1596</v>
      </c>
      <c r="B1498" s="371" t="s">
        <v>1596</v>
      </c>
      <c r="C1498" s="371" t="s">
        <v>514</v>
      </c>
      <c r="D1498" s="371" t="s">
        <v>449</v>
      </c>
    </row>
    <row r="1499" spans="1:4">
      <c r="A1499" s="371" t="s">
        <v>1597</v>
      </c>
      <c r="B1499" s="371" t="s">
        <v>1597</v>
      </c>
      <c r="C1499" s="371" t="s">
        <v>514</v>
      </c>
      <c r="D1499" s="371" t="s">
        <v>449</v>
      </c>
    </row>
    <row r="1500" spans="1:4">
      <c r="A1500" s="371" t="s">
        <v>1598</v>
      </c>
      <c r="B1500" s="371" t="s">
        <v>1598</v>
      </c>
      <c r="C1500" s="371" t="s">
        <v>514</v>
      </c>
      <c r="D1500" s="371" t="s">
        <v>449</v>
      </c>
    </row>
    <row r="1501" spans="1:4">
      <c r="A1501" s="371" t="s">
        <v>1599</v>
      </c>
      <c r="B1501" s="371" t="s">
        <v>1599</v>
      </c>
      <c r="C1501" s="371" t="s">
        <v>514</v>
      </c>
      <c r="D1501" s="371" t="s">
        <v>449</v>
      </c>
    </row>
    <row r="1502" spans="1:4">
      <c r="A1502" s="371" t="s">
        <v>1600</v>
      </c>
      <c r="B1502" s="371" t="s">
        <v>1600</v>
      </c>
      <c r="C1502" s="371" t="s">
        <v>514</v>
      </c>
      <c r="D1502" s="371" t="s">
        <v>449</v>
      </c>
    </row>
    <row r="1503" spans="1:4">
      <c r="A1503" s="371" t="s">
        <v>1601</v>
      </c>
      <c r="B1503" s="371" t="s">
        <v>1601</v>
      </c>
      <c r="C1503" s="371" t="s">
        <v>514</v>
      </c>
      <c r="D1503" s="371" t="s">
        <v>449</v>
      </c>
    </row>
    <row r="1504" spans="1:4">
      <c r="A1504" s="371" t="s">
        <v>1602</v>
      </c>
      <c r="B1504" s="371" t="s">
        <v>1602</v>
      </c>
      <c r="C1504" s="371" t="s">
        <v>514</v>
      </c>
      <c r="D1504" s="371" t="s">
        <v>449</v>
      </c>
    </row>
    <row r="1505" spans="1:4">
      <c r="A1505" s="371" t="s">
        <v>1603</v>
      </c>
      <c r="B1505" s="371" t="s">
        <v>1603</v>
      </c>
      <c r="C1505" s="371" t="s">
        <v>514</v>
      </c>
      <c r="D1505" s="371" t="s">
        <v>449</v>
      </c>
    </row>
    <row r="1506" spans="1:4">
      <c r="A1506" s="371" t="s">
        <v>1604</v>
      </c>
      <c r="B1506" s="371" t="s">
        <v>1604</v>
      </c>
      <c r="C1506" s="371" t="s">
        <v>514</v>
      </c>
      <c r="D1506" s="371" t="s">
        <v>449</v>
      </c>
    </row>
    <row r="1507" spans="1:4">
      <c r="A1507" s="371" t="s">
        <v>1605</v>
      </c>
      <c r="B1507" s="371" t="s">
        <v>1605</v>
      </c>
      <c r="C1507" s="371" t="s">
        <v>514</v>
      </c>
      <c r="D1507" s="371" t="s">
        <v>449</v>
      </c>
    </row>
    <row r="1508" spans="1:4">
      <c r="A1508" s="371" t="s">
        <v>1606</v>
      </c>
      <c r="B1508" s="371" t="s">
        <v>1606</v>
      </c>
      <c r="C1508" s="371" t="s">
        <v>514</v>
      </c>
      <c r="D1508" s="371" t="s">
        <v>449</v>
      </c>
    </row>
    <row r="1509" spans="1:4">
      <c r="A1509" s="371" t="s">
        <v>1607</v>
      </c>
      <c r="B1509" s="371" t="s">
        <v>1607</v>
      </c>
      <c r="C1509" s="371" t="s">
        <v>514</v>
      </c>
      <c r="D1509" s="371" t="s">
        <v>449</v>
      </c>
    </row>
    <row r="1510" spans="1:4">
      <c r="A1510" s="371" t="s">
        <v>1608</v>
      </c>
      <c r="B1510" s="371" t="s">
        <v>1608</v>
      </c>
      <c r="C1510" s="371" t="s">
        <v>514</v>
      </c>
      <c r="D1510" s="371" t="s">
        <v>449</v>
      </c>
    </row>
    <row r="1511" spans="1:4">
      <c r="A1511" s="371" t="s">
        <v>1609</v>
      </c>
      <c r="B1511" s="371" t="s">
        <v>1609</v>
      </c>
      <c r="C1511" s="371" t="s">
        <v>514</v>
      </c>
      <c r="D1511" s="371" t="s">
        <v>449</v>
      </c>
    </row>
    <row r="1512" spans="1:4">
      <c r="A1512" s="371" t="s">
        <v>1610</v>
      </c>
      <c r="B1512" s="371" t="s">
        <v>1610</v>
      </c>
      <c r="C1512" s="371" t="s">
        <v>514</v>
      </c>
      <c r="D1512" s="371" t="s">
        <v>449</v>
      </c>
    </row>
    <row r="1513" spans="1:4">
      <c r="A1513" s="371" t="s">
        <v>1611</v>
      </c>
      <c r="B1513" s="371" t="s">
        <v>1611</v>
      </c>
      <c r="C1513" s="371" t="s">
        <v>514</v>
      </c>
      <c r="D1513" s="371" t="s">
        <v>449</v>
      </c>
    </row>
    <row r="1514" spans="1:4">
      <c r="A1514" s="371" t="s">
        <v>1612</v>
      </c>
      <c r="B1514" s="371" t="s">
        <v>1612</v>
      </c>
      <c r="C1514" s="371" t="s">
        <v>514</v>
      </c>
      <c r="D1514" s="371" t="s">
        <v>449</v>
      </c>
    </row>
    <row r="1515" spans="1:4">
      <c r="A1515" s="371" t="s">
        <v>1613</v>
      </c>
      <c r="B1515" s="371" t="s">
        <v>1613</v>
      </c>
      <c r="C1515" s="371" t="s">
        <v>514</v>
      </c>
      <c r="D1515" s="371" t="s">
        <v>449</v>
      </c>
    </row>
    <row r="1516" spans="1:4">
      <c r="A1516" s="371" t="s">
        <v>1614</v>
      </c>
      <c r="B1516" s="371" t="s">
        <v>1614</v>
      </c>
      <c r="C1516" s="371" t="s">
        <v>514</v>
      </c>
      <c r="D1516" s="371" t="s">
        <v>449</v>
      </c>
    </row>
    <row r="1517" spans="1:4">
      <c r="A1517" s="371" t="s">
        <v>1615</v>
      </c>
      <c r="B1517" s="371" t="s">
        <v>1615</v>
      </c>
      <c r="C1517" s="371" t="s">
        <v>514</v>
      </c>
      <c r="D1517" s="371" t="s">
        <v>449</v>
      </c>
    </row>
    <row r="1518" spans="1:4">
      <c r="A1518" s="371" t="s">
        <v>1616</v>
      </c>
      <c r="B1518" s="371" t="s">
        <v>1616</v>
      </c>
      <c r="C1518" s="371" t="s">
        <v>514</v>
      </c>
      <c r="D1518" s="371" t="s">
        <v>449</v>
      </c>
    </row>
    <row r="1519" spans="1:4">
      <c r="A1519" s="371" t="s">
        <v>1617</v>
      </c>
      <c r="B1519" s="371" t="s">
        <v>1617</v>
      </c>
      <c r="C1519" s="371" t="s">
        <v>514</v>
      </c>
      <c r="D1519" s="371" t="s">
        <v>449</v>
      </c>
    </row>
    <row r="1520" spans="1:4">
      <c r="A1520" s="371" t="s">
        <v>1643</v>
      </c>
      <c r="B1520" s="371" t="s">
        <v>1643</v>
      </c>
      <c r="C1520" s="371" t="s">
        <v>514</v>
      </c>
      <c r="D1520" s="371" t="s">
        <v>449</v>
      </c>
    </row>
    <row r="1521" spans="1:4">
      <c r="A1521" s="371" t="s">
        <v>1644</v>
      </c>
      <c r="B1521" s="371" t="s">
        <v>1644</v>
      </c>
      <c r="C1521" s="371" t="s">
        <v>514</v>
      </c>
      <c r="D1521" s="371" t="s">
        <v>449</v>
      </c>
    </row>
    <row r="1522" spans="1:4">
      <c r="A1522" s="371" t="s">
        <v>1630</v>
      </c>
      <c r="B1522" s="371" t="s">
        <v>3250</v>
      </c>
      <c r="C1522" s="371" t="s">
        <v>514</v>
      </c>
      <c r="D1522" s="371" t="s">
        <v>449</v>
      </c>
    </row>
    <row r="1523" spans="1:4">
      <c r="A1523" s="371" t="s">
        <v>3073</v>
      </c>
      <c r="B1523" s="371" t="s">
        <v>3073</v>
      </c>
      <c r="C1523" s="371" t="s">
        <v>514</v>
      </c>
      <c r="D1523" s="371" t="s">
        <v>449</v>
      </c>
    </row>
    <row r="1524" spans="1:4">
      <c r="A1524" s="371" t="s">
        <v>3074</v>
      </c>
      <c r="B1524" s="371" t="s">
        <v>3074</v>
      </c>
      <c r="C1524" s="371" t="s">
        <v>514</v>
      </c>
      <c r="D1524" s="371" t="s">
        <v>449</v>
      </c>
    </row>
    <row r="1525" spans="1:4">
      <c r="A1525" s="371" t="s">
        <v>3075</v>
      </c>
      <c r="B1525" s="371" t="s">
        <v>3075</v>
      </c>
      <c r="C1525" s="371" t="s">
        <v>514</v>
      </c>
      <c r="D1525" s="371" t="s">
        <v>449</v>
      </c>
    </row>
    <row r="1526" spans="1:4">
      <c r="A1526" s="371" t="s">
        <v>3076</v>
      </c>
      <c r="B1526" s="371" t="s">
        <v>3076</v>
      </c>
      <c r="C1526" s="371" t="s">
        <v>514</v>
      </c>
      <c r="D1526" s="371" t="s">
        <v>449</v>
      </c>
    </row>
    <row r="1527" spans="1:4">
      <c r="A1527" s="371" t="s">
        <v>3077</v>
      </c>
      <c r="B1527" s="371" t="s">
        <v>3077</v>
      </c>
      <c r="C1527" s="371" t="s">
        <v>514</v>
      </c>
      <c r="D1527" s="371" t="s">
        <v>449</v>
      </c>
    </row>
    <row r="1528" spans="1:4">
      <c r="A1528" s="371" t="s">
        <v>3078</v>
      </c>
      <c r="B1528" s="371" t="s">
        <v>3078</v>
      </c>
      <c r="C1528" s="371" t="s">
        <v>514</v>
      </c>
      <c r="D1528" s="371" t="s">
        <v>449</v>
      </c>
    </row>
    <row r="1529" spans="1:4">
      <c r="A1529" s="371" t="s">
        <v>3079</v>
      </c>
      <c r="B1529" s="371" t="s">
        <v>3079</v>
      </c>
      <c r="C1529" s="371" t="s">
        <v>514</v>
      </c>
      <c r="D1529" s="371" t="s">
        <v>449</v>
      </c>
    </row>
    <row r="1530" spans="1:4">
      <c r="A1530" s="371" t="s">
        <v>3080</v>
      </c>
      <c r="B1530" s="371" t="s">
        <v>3080</v>
      </c>
      <c r="C1530" s="371" t="s">
        <v>514</v>
      </c>
      <c r="D1530" s="371" t="s">
        <v>449</v>
      </c>
    </row>
    <row r="1531" spans="1:4">
      <c r="A1531" s="371" t="s">
        <v>3081</v>
      </c>
      <c r="B1531" s="371" t="s">
        <v>3081</v>
      </c>
      <c r="C1531" s="371" t="s">
        <v>514</v>
      </c>
      <c r="D1531" s="371" t="s">
        <v>449</v>
      </c>
    </row>
    <row r="1532" spans="1:4">
      <c r="A1532" s="371" t="s">
        <v>3082</v>
      </c>
      <c r="B1532" s="371" t="s">
        <v>3082</v>
      </c>
      <c r="C1532" s="371" t="s">
        <v>514</v>
      </c>
      <c r="D1532" s="371" t="s">
        <v>449</v>
      </c>
    </row>
    <row r="1533" spans="1:4">
      <c r="A1533" s="371" t="s">
        <v>3083</v>
      </c>
      <c r="B1533" s="371" t="s">
        <v>3083</v>
      </c>
      <c r="C1533" s="371" t="s">
        <v>514</v>
      </c>
      <c r="D1533" s="371" t="s">
        <v>449</v>
      </c>
    </row>
    <row r="1534" spans="1:4">
      <c r="A1534" s="371" t="s">
        <v>3084</v>
      </c>
      <c r="B1534" s="371" t="s">
        <v>3084</v>
      </c>
      <c r="C1534" s="371" t="s">
        <v>514</v>
      </c>
      <c r="D1534" s="371" t="s">
        <v>449</v>
      </c>
    </row>
    <row r="1535" spans="1:4">
      <c r="A1535" s="371" t="s">
        <v>3085</v>
      </c>
      <c r="B1535" s="371" t="s">
        <v>3250</v>
      </c>
      <c r="C1535" s="371" t="s">
        <v>514</v>
      </c>
      <c r="D1535" s="371" t="s">
        <v>449</v>
      </c>
    </row>
    <row r="1536" spans="1:4">
      <c r="A1536" s="371" t="s">
        <v>3086</v>
      </c>
      <c r="B1536" s="371" t="s">
        <v>3086</v>
      </c>
      <c r="C1536" s="371" t="s">
        <v>514</v>
      </c>
      <c r="D1536" s="371" t="s">
        <v>449</v>
      </c>
    </row>
    <row r="1537" spans="1:4">
      <c r="A1537" s="371" t="s">
        <v>3087</v>
      </c>
      <c r="B1537" s="371" t="s">
        <v>3087</v>
      </c>
      <c r="C1537" s="371" t="s">
        <v>514</v>
      </c>
      <c r="D1537" s="371" t="s">
        <v>449</v>
      </c>
    </row>
    <row r="1538" spans="1:4">
      <c r="A1538" s="371" t="s">
        <v>3088</v>
      </c>
      <c r="B1538" s="371" t="s">
        <v>3088</v>
      </c>
      <c r="C1538" s="371" t="s">
        <v>514</v>
      </c>
      <c r="D1538" s="371" t="s">
        <v>449</v>
      </c>
    </row>
    <row r="1539" spans="1:4">
      <c r="A1539" s="371" t="s">
        <v>1016</v>
      </c>
      <c r="B1539" s="371" t="s">
        <v>2465</v>
      </c>
      <c r="C1539" s="371" t="s">
        <v>514</v>
      </c>
      <c r="D1539" s="371" t="s">
        <v>449</v>
      </c>
    </row>
    <row r="1540" spans="1:4">
      <c r="A1540" s="371" t="s">
        <v>1316</v>
      </c>
      <c r="B1540" s="371" t="s">
        <v>2466</v>
      </c>
      <c r="C1540" s="371" t="s">
        <v>514</v>
      </c>
      <c r="D1540" s="371" t="s">
        <v>449</v>
      </c>
    </row>
    <row r="1541" spans="1:4">
      <c r="A1541" s="371" t="s">
        <v>703</v>
      </c>
      <c r="B1541" s="371" t="s">
        <v>2467</v>
      </c>
      <c r="C1541" s="371" t="s">
        <v>514</v>
      </c>
      <c r="D1541" s="371" t="s">
        <v>515</v>
      </c>
    </row>
    <row r="1542" spans="1:4">
      <c r="A1542" s="371" t="s">
        <v>704</v>
      </c>
      <c r="B1542" s="371" t="s">
        <v>2468</v>
      </c>
      <c r="C1542" s="371" t="s">
        <v>514</v>
      </c>
      <c r="D1542" s="371" t="s">
        <v>515</v>
      </c>
    </row>
    <row r="1543" spans="1:4">
      <c r="A1543" s="371" t="s">
        <v>705</v>
      </c>
      <c r="B1543" s="371" t="s">
        <v>2469</v>
      </c>
      <c r="C1543" s="371" t="s">
        <v>514</v>
      </c>
      <c r="D1543" s="371" t="s">
        <v>515</v>
      </c>
    </row>
    <row r="1544" spans="1:4">
      <c r="A1544" s="371" t="s">
        <v>706</v>
      </c>
      <c r="B1544" s="371" t="s">
        <v>2470</v>
      </c>
      <c r="C1544" s="371" t="s">
        <v>514</v>
      </c>
      <c r="D1544" s="371" t="s">
        <v>515</v>
      </c>
    </row>
    <row r="1545" spans="1:4">
      <c r="A1545" s="371" t="s">
        <v>707</v>
      </c>
      <c r="B1545" s="371" t="s">
        <v>2471</v>
      </c>
      <c r="C1545" s="371" t="s">
        <v>514</v>
      </c>
      <c r="D1545" s="371" t="s">
        <v>515</v>
      </c>
    </row>
    <row r="1546" spans="1:4">
      <c r="A1546" s="371" t="s">
        <v>708</v>
      </c>
      <c r="B1546" s="371" t="s">
        <v>2472</v>
      </c>
      <c r="C1546" s="371" t="s">
        <v>514</v>
      </c>
      <c r="D1546" s="371" t="s">
        <v>515</v>
      </c>
    </row>
    <row r="1547" spans="1:4">
      <c r="A1547" s="371" t="s">
        <v>709</v>
      </c>
      <c r="B1547" s="371" t="s">
        <v>2473</v>
      </c>
      <c r="C1547" s="371" t="s">
        <v>514</v>
      </c>
      <c r="D1547" s="371" t="s">
        <v>515</v>
      </c>
    </row>
    <row r="1548" spans="1:4">
      <c r="A1548" s="371" t="s">
        <v>710</v>
      </c>
      <c r="B1548" s="371" t="s">
        <v>2474</v>
      </c>
      <c r="C1548" s="371" t="s">
        <v>514</v>
      </c>
      <c r="D1548" s="371" t="s">
        <v>515</v>
      </c>
    </row>
    <row r="1549" spans="1:4">
      <c r="A1549" s="371" t="s">
        <v>1017</v>
      </c>
      <c r="B1549" s="371" t="s">
        <v>2475</v>
      </c>
      <c r="C1549" s="371" t="s">
        <v>511</v>
      </c>
      <c r="D1549" s="371" t="s">
        <v>2663</v>
      </c>
    </row>
    <row r="1550" spans="1:4">
      <c r="A1550" s="371" t="s">
        <v>3133</v>
      </c>
      <c r="B1550" s="371" t="s">
        <v>3134</v>
      </c>
      <c r="C1550" s="371" t="s">
        <v>511</v>
      </c>
      <c r="D1550" s="371" t="s">
        <v>452</v>
      </c>
    </row>
    <row r="1551" spans="1:4">
      <c r="A1551" s="371" t="s">
        <v>1163</v>
      </c>
      <c r="B1551" s="371" t="s">
        <v>2256</v>
      </c>
      <c r="C1551" s="371" t="s">
        <v>514</v>
      </c>
      <c r="D1551" s="371" t="s">
        <v>448</v>
      </c>
    </row>
    <row r="1552" spans="1:4">
      <c r="A1552" s="371" t="s">
        <v>1164</v>
      </c>
      <c r="B1552" s="371" t="s">
        <v>2476</v>
      </c>
      <c r="C1552" s="371" t="s">
        <v>511</v>
      </c>
      <c r="D1552" s="371" t="s">
        <v>2666</v>
      </c>
    </row>
    <row r="1553" spans="1:4">
      <c r="A1553" s="371" t="s">
        <v>654</v>
      </c>
      <c r="B1553" s="371" t="s">
        <v>2477</v>
      </c>
      <c r="C1553" s="371" t="s">
        <v>511</v>
      </c>
      <c r="D1553" s="371" t="s">
        <v>449</v>
      </c>
    </row>
    <row r="1554" spans="1:4">
      <c r="A1554" s="371" t="s">
        <v>1190</v>
      </c>
      <c r="B1554" s="371" t="s">
        <v>2478</v>
      </c>
      <c r="C1554" s="371" t="s">
        <v>511</v>
      </c>
      <c r="D1554" s="371" t="s">
        <v>2666</v>
      </c>
    </row>
    <row r="1555" spans="1:4">
      <c r="A1555" s="371" t="s">
        <v>1317</v>
      </c>
      <c r="B1555" s="371" t="s">
        <v>2479</v>
      </c>
      <c r="C1555" s="371" t="s">
        <v>511</v>
      </c>
      <c r="D1555" s="371" t="s">
        <v>2666</v>
      </c>
    </row>
    <row r="1556" spans="1:4">
      <c r="A1556" s="371" t="s">
        <v>3089</v>
      </c>
      <c r="B1556" s="371" t="s">
        <v>3090</v>
      </c>
      <c r="C1556" s="371" t="s">
        <v>514</v>
      </c>
      <c r="D1556" s="371" t="s">
        <v>656</v>
      </c>
    </row>
    <row r="1557" spans="1:4">
      <c r="A1557" s="371" t="s">
        <v>1165</v>
      </c>
      <c r="B1557" s="371" t="s">
        <v>2480</v>
      </c>
      <c r="C1557" s="371" t="s">
        <v>511</v>
      </c>
      <c r="D1557" s="371" t="s">
        <v>449</v>
      </c>
    </row>
    <row r="1558" spans="1:4">
      <c r="A1558" s="371" t="s">
        <v>826</v>
      </c>
      <c r="B1558" s="371" t="s">
        <v>2481</v>
      </c>
      <c r="C1558" s="371" t="s">
        <v>514</v>
      </c>
      <c r="D1558" s="371" t="s">
        <v>449</v>
      </c>
    </row>
    <row r="1559" spans="1:4">
      <c r="A1559" s="371" t="s">
        <v>1018</v>
      </c>
      <c r="B1559" s="371" t="s">
        <v>2482</v>
      </c>
      <c r="C1559" s="371" t="s">
        <v>514</v>
      </c>
      <c r="D1559" s="371" t="s">
        <v>449</v>
      </c>
    </row>
    <row r="1560" spans="1:4">
      <c r="A1560" s="371" t="s">
        <v>529</v>
      </c>
      <c r="B1560" s="371" t="s">
        <v>2483</v>
      </c>
      <c r="C1560" s="371" t="s">
        <v>511</v>
      </c>
      <c r="D1560" s="371" t="s">
        <v>449</v>
      </c>
    </row>
    <row r="1561" spans="1:4">
      <c r="A1561" s="371" t="s">
        <v>530</v>
      </c>
      <c r="B1561" s="371" t="s">
        <v>2484</v>
      </c>
      <c r="C1561" s="371" t="s">
        <v>511</v>
      </c>
      <c r="D1561" s="371" t="s">
        <v>2664</v>
      </c>
    </row>
    <row r="1562" spans="1:4">
      <c r="A1562" s="371" t="s">
        <v>531</v>
      </c>
      <c r="B1562" s="371" t="s">
        <v>2485</v>
      </c>
      <c r="C1562" s="371" t="s">
        <v>511</v>
      </c>
      <c r="D1562" s="371" t="s">
        <v>449</v>
      </c>
    </row>
    <row r="1563" spans="1:4">
      <c r="A1563" s="371" t="s">
        <v>711</v>
      </c>
      <c r="B1563" s="371" t="s">
        <v>2486</v>
      </c>
      <c r="C1563" s="371" t="s">
        <v>514</v>
      </c>
      <c r="D1563" s="371" t="s">
        <v>656</v>
      </c>
    </row>
    <row r="1564" spans="1:4">
      <c r="A1564" s="371" t="s">
        <v>532</v>
      </c>
      <c r="B1564" s="371" t="s">
        <v>2487</v>
      </c>
      <c r="C1564" s="371" t="s">
        <v>511</v>
      </c>
      <c r="D1564" s="371" t="s">
        <v>2668</v>
      </c>
    </row>
    <row r="1565" spans="1:4">
      <c r="A1565" s="371" t="s">
        <v>1618</v>
      </c>
      <c r="B1565" s="371" t="s">
        <v>2488</v>
      </c>
      <c r="C1565" s="371" t="s">
        <v>511</v>
      </c>
      <c r="D1565" s="371" t="s">
        <v>449</v>
      </c>
    </row>
    <row r="1566" spans="1:4">
      <c r="A1566" s="371" t="s">
        <v>1318</v>
      </c>
      <c r="B1566" s="371" t="s">
        <v>2489</v>
      </c>
      <c r="C1566" s="371" t="s">
        <v>514</v>
      </c>
      <c r="D1566" s="371" t="s">
        <v>448</v>
      </c>
    </row>
    <row r="1567" spans="1:4">
      <c r="A1567" s="371" t="s">
        <v>1166</v>
      </c>
      <c r="B1567" s="371" t="s">
        <v>2490</v>
      </c>
      <c r="C1567" s="371" t="s">
        <v>514</v>
      </c>
      <c r="D1567" s="371" t="s">
        <v>448</v>
      </c>
    </row>
    <row r="1568" spans="1:4">
      <c r="A1568" s="371" t="s">
        <v>1619</v>
      </c>
      <c r="B1568" s="371" t="s">
        <v>2491</v>
      </c>
      <c r="C1568" s="371" t="s">
        <v>514</v>
      </c>
      <c r="D1568" s="371" t="s">
        <v>448</v>
      </c>
    </row>
    <row r="1569" spans="1:4">
      <c r="A1569" s="371" t="s">
        <v>1167</v>
      </c>
      <c r="B1569" s="371" t="s">
        <v>2492</v>
      </c>
      <c r="C1569" s="371" t="s">
        <v>514</v>
      </c>
      <c r="D1569" s="371" t="s">
        <v>448</v>
      </c>
    </row>
    <row r="1570" spans="1:4">
      <c r="A1570" s="371" t="s">
        <v>1019</v>
      </c>
      <c r="B1570" s="371" t="s">
        <v>2493</v>
      </c>
      <c r="C1570" s="371" t="s">
        <v>514</v>
      </c>
      <c r="D1570" s="371" t="s">
        <v>448</v>
      </c>
    </row>
    <row r="1571" spans="1:4">
      <c r="A1571" s="371" t="s">
        <v>1020</v>
      </c>
      <c r="B1571" s="371" t="s">
        <v>2494</v>
      </c>
      <c r="C1571" s="371" t="s">
        <v>514</v>
      </c>
      <c r="D1571" s="371" t="s">
        <v>448</v>
      </c>
    </row>
    <row r="1572" spans="1:4">
      <c r="A1572" s="371" t="s">
        <v>471</v>
      </c>
      <c r="B1572" s="371" t="s">
        <v>2495</v>
      </c>
      <c r="C1572" s="371" t="s">
        <v>514</v>
      </c>
      <c r="D1572" s="371" t="s">
        <v>448</v>
      </c>
    </row>
    <row r="1573" spans="1:4">
      <c r="A1573" s="371" t="s">
        <v>472</v>
      </c>
      <c r="B1573" s="371" t="s">
        <v>2496</v>
      </c>
      <c r="C1573" s="371" t="s">
        <v>511</v>
      </c>
      <c r="D1573" s="371" t="s">
        <v>2665</v>
      </c>
    </row>
    <row r="1574" spans="1:4">
      <c r="A1574" s="371" t="s">
        <v>473</v>
      </c>
      <c r="B1574" s="371" t="s">
        <v>2497</v>
      </c>
      <c r="C1574" s="371" t="s">
        <v>511</v>
      </c>
      <c r="D1574" s="371" t="s">
        <v>2668</v>
      </c>
    </row>
    <row r="1575" spans="1:4">
      <c r="A1575" s="371" t="s">
        <v>474</v>
      </c>
      <c r="B1575" s="371" t="s">
        <v>2498</v>
      </c>
      <c r="C1575" s="371" t="s">
        <v>511</v>
      </c>
      <c r="D1575" s="371" t="s">
        <v>449</v>
      </c>
    </row>
    <row r="1576" spans="1:4">
      <c r="A1576" s="371" t="s">
        <v>475</v>
      </c>
      <c r="B1576" s="371" t="s">
        <v>2499</v>
      </c>
      <c r="C1576" s="371" t="s">
        <v>511</v>
      </c>
      <c r="D1576" s="371" t="s">
        <v>2664</v>
      </c>
    </row>
    <row r="1577" spans="1:4">
      <c r="A1577" s="371" t="s">
        <v>476</v>
      </c>
      <c r="B1577" s="371" t="s">
        <v>2500</v>
      </c>
      <c r="C1577" s="371" t="s">
        <v>511</v>
      </c>
      <c r="D1577" s="371" t="s">
        <v>2664</v>
      </c>
    </row>
    <row r="1578" spans="1:4">
      <c r="A1578" s="371" t="s">
        <v>477</v>
      </c>
      <c r="B1578" s="371" t="s">
        <v>2501</v>
      </c>
      <c r="C1578" s="371" t="s">
        <v>511</v>
      </c>
      <c r="D1578" s="371" t="s">
        <v>449</v>
      </c>
    </row>
    <row r="1579" spans="1:4">
      <c r="A1579" s="371" t="s">
        <v>19</v>
      </c>
      <c r="B1579" s="371" t="s">
        <v>19</v>
      </c>
      <c r="C1579" s="371" t="s">
        <v>511</v>
      </c>
      <c r="D1579" s="371" t="s">
        <v>449</v>
      </c>
    </row>
    <row r="1580" spans="1:4">
      <c r="A1580" s="371" t="s">
        <v>478</v>
      </c>
      <c r="B1580" s="371" t="s">
        <v>2502</v>
      </c>
      <c r="C1580" s="371" t="s">
        <v>511</v>
      </c>
      <c r="D1580" s="371" t="s">
        <v>2664</v>
      </c>
    </row>
    <row r="1581" spans="1:4">
      <c r="A1581" s="371" t="s">
        <v>1168</v>
      </c>
      <c r="B1581" s="371" t="s">
        <v>2503</v>
      </c>
      <c r="C1581" s="371" t="s">
        <v>511</v>
      </c>
      <c r="D1581" s="371" t="s">
        <v>449</v>
      </c>
    </row>
    <row r="1582" spans="1:4">
      <c r="A1582" s="371" t="s">
        <v>479</v>
      </c>
      <c r="B1582" s="371" t="s">
        <v>2504</v>
      </c>
      <c r="C1582" s="371" t="s">
        <v>511</v>
      </c>
      <c r="D1582" s="371" t="s">
        <v>449</v>
      </c>
    </row>
    <row r="1583" spans="1:4">
      <c r="A1583" s="371" t="s">
        <v>567</v>
      </c>
      <c r="B1583" s="371" t="s">
        <v>2505</v>
      </c>
      <c r="C1583" s="371" t="s">
        <v>511</v>
      </c>
      <c r="D1583" s="371" t="s">
        <v>2665</v>
      </c>
    </row>
    <row r="1584" spans="1:4">
      <c r="A1584" s="371" t="s">
        <v>118</v>
      </c>
      <c r="B1584" s="371" t="s">
        <v>2506</v>
      </c>
      <c r="C1584" s="371" t="s">
        <v>511</v>
      </c>
      <c r="D1584" s="371" t="s">
        <v>449</v>
      </c>
    </row>
    <row r="1585" spans="1:4">
      <c r="A1585" s="371" t="s">
        <v>119</v>
      </c>
      <c r="B1585" s="371" t="s">
        <v>2507</v>
      </c>
      <c r="C1585" s="371" t="s">
        <v>511</v>
      </c>
      <c r="D1585" s="371" t="s">
        <v>2665</v>
      </c>
    </row>
    <row r="1586" spans="1:4">
      <c r="A1586" s="371" t="s">
        <v>1319</v>
      </c>
      <c r="B1586" s="371" t="s">
        <v>2508</v>
      </c>
      <c r="C1586" s="371" t="s">
        <v>514</v>
      </c>
      <c r="D1586" s="371" t="s">
        <v>448</v>
      </c>
    </row>
    <row r="1587" spans="1:4">
      <c r="A1587" s="371" t="s">
        <v>120</v>
      </c>
      <c r="B1587" s="371" t="s">
        <v>2509</v>
      </c>
      <c r="C1587" s="371" t="s">
        <v>514</v>
      </c>
      <c r="D1587" s="371" t="s">
        <v>448</v>
      </c>
    </row>
    <row r="1588" spans="1:4">
      <c r="A1588" s="371" t="s">
        <v>121</v>
      </c>
      <c r="B1588" s="371" t="s">
        <v>2510</v>
      </c>
      <c r="C1588" s="371" t="s">
        <v>514</v>
      </c>
      <c r="D1588" s="371" t="s">
        <v>448</v>
      </c>
    </row>
    <row r="1589" spans="1:4">
      <c r="A1589" s="371" t="s">
        <v>122</v>
      </c>
      <c r="B1589" s="371" t="s">
        <v>2511</v>
      </c>
      <c r="C1589" s="371" t="s">
        <v>514</v>
      </c>
      <c r="D1589" s="371" t="s">
        <v>448</v>
      </c>
    </row>
    <row r="1590" spans="1:4">
      <c r="A1590" s="371" t="s">
        <v>1021</v>
      </c>
      <c r="B1590" s="371" t="s">
        <v>2512</v>
      </c>
      <c r="C1590" s="371" t="s">
        <v>511</v>
      </c>
      <c r="D1590" s="371" t="s">
        <v>452</v>
      </c>
    </row>
    <row r="1591" spans="1:4">
      <c r="A1591" s="371" t="s">
        <v>410</v>
      </c>
      <c r="B1591" s="371" t="s">
        <v>2513</v>
      </c>
      <c r="C1591" s="371" t="s">
        <v>511</v>
      </c>
      <c r="D1591" s="371" t="s">
        <v>2665</v>
      </c>
    </row>
    <row r="1592" spans="1:4">
      <c r="A1592" s="371" t="s">
        <v>1022</v>
      </c>
      <c r="B1592" s="371" t="s">
        <v>2514</v>
      </c>
      <c r="C1592" s="371" t="s">
        <v>511</v>
      </c>
      <c r="D1592" s="371" t="s">
        <v>452</v>
      </c>
    </row>
    <row r="1593" spans="1:4">
      <c r="A1593" s="371" t="s">
        <v>526</v>
      </c>
      <c r="B1593" s="371" t="s">
        <v>2515</v>
      </c>
      <c r="C1593" s="371" t="s">
        <v>511</v>
      </c>
      <c r="D1593" s="371" t="s">
        <v>2664</v>
      </c>
    </row>
    <row r="1594" spans="1:4">
      <c r="A1594" s="371" t="s">
        <v>463</v>
      </c>
      <c r="B1594" s="371" t="s">
        <v>2516</v>
      </c>
      <c r="C1594" s="371" t="s">
        <v>511</v>
      </c>
      <c r="D1594" s="371" t="s">
        <v>2665</v>
      </c>
    </row>
    <row r="1595" spans="1:4">
      <c r="A1595" s="371" t="s">
        <v>1023</v>
      </c>
      <c r="B1595" s="371" t="s">
        <v>2517</v>
      </c>
      <c r="C1595" s="371" t="s">
        <v>511</v>
      </c>
      <c r="D1595" s="371" t="s">
        <v>452</v>
      </c>
    </row>
    <row r="1596" spans="1:4">
      <c r="A1596" s="371" t="s">
        <v>1169</v>
      </c>
      <c r="B1596" s="371" t="s">
        <v>2518</v>
      </c>
      <c r="C1596" s="371" t="s">
        <v>511</v>
      </c>
      <c r="D1596" s="371" t="s">
        <v>2663</v>
      </c>
    </row>
    <row r="1597" spans="1:4">
      <c r="A1597" s="371" t="s">
        <v>1170</v>
      </c>
      <c r="B1597" s="371" t="s">
        <v>2519</v>
      </c>
      <c r="C1597" s="371" t="s">
        <v>511</v>
      </c>
      <c r="D1597" s="371" t="s">
        <v>2663</v>
      </c>
    </row>
    <row r="1598" spans="1:4">
      <c r="A1598" s="371" t="s">
        <v>1320</v>
      </c>
      <c r="B1598" s="371" t="s">
        <v>2520</v>
      </c>
      <c r="C1598" s="371" t="s">
        <v>511</v>
      </c>
      <c r="D1598" s="371" t="s">
        <v>2663</v>
      </c>
    </row>
    <row r="1599" spans="1:4">
      <c r="A1599" s="371" t="s">
        <v>1024</v>
      </c>
      <c r="B1599" s="371" t="s">
        <v>2521</v>
      </c>
      <c r="C1599" s="371" t="s">
        <v>511</v>
      </c>
      <c r="D1599" s="371" t="s">
        <v>2663</v>
      </c>
    </row>
    <row r="1600" spans="1:4">
      <c r="A1600" s="371" t="s">
        <v>664</v>
      </c>
      <c r="B1600" s="371" t="s">
        <v>2522</v>
      </c>
      <c r="C1600" s="371" t="s">
        <v>511</v>
      </c>
      <c r="D1600" s="371" t="s">
        <v>2663</v>
      </c>
    </row>
    <row r="1601" spans="1:4">
      <c r="A1601" s="371" t="s">
        <v>3135</v>
      </c>
      <c r="B1601" s="371" t="s">
        <v>3136</v>
      </c>
      <c r="C1601" s="371" t="s">
        <v>511</v>
      </c>
      <c r="D1601" s="371" t="s">
        <v>2663</v>
      </c>
    </row>
    <row r="1602" spans="1:4">
      <c r="A1602" s="371" t="s">
        <v>3091</v>
      </c>
      <c r="B1602" s="371" t="s">
        <v>3092</v>
      </c>
      <c r="C1602" s="371" t="s">
        <v>511</v>
      </c>
      <c r="D1602" s="371" t="s">
        <v>2663</v>
      </c>
    </row>
    <row r="1603" spans="1:4">
      <c r="A1603" s="371" t="s">
        <v>123</v>
      </c>
      <c r="B1603" s="371" t="s">
        <v>2523</v>
      </c>
      <c r="C1603" s="371" t="s">
        <v>511</v>
      </c>
      <c r="D1603" s="371" t="s">
        <v>449</v>
      </c>
    </row>
    <row r="1604" spans="1:4">
      <c r="A1604" s="371" t="s">
        <v>124</v>
      </c>
      <c r="B1604" s="371" t="s">
        <v>2524</v>
      </c>
      <c r="C1604" s="371" t="s">
        <v>511</v>
      </c>
      <c r="D1604" s="371" t="s">
        <v>449</v>
      </c>
    </row>
    <row r="1605" spans="1:4">
      <c r="A1605" s="371" t="s">
        <v>1025</v>
      </c>
      <c r="B1605" s="371" t="s">
        <v>2525</v>
      </c>
      <c r="C1605" s="371" t="s">
        <v>514</v>
      </c>
      <c r="D1605" s="371" t="s">
        <v>448</v>
      </c>
    </row>
    <row r="1606" spans="1:4">
      <c r="A1606" s="371" t="s">
        <v>3236</v>
      </c>
      <c r="B1606" s="371" t="s">
        <v>3253</v>
      </c>
      <c r="C1606" s="371" t="s">
        <v>514</v>
      </c>
      <c r="D1606" s="371" t="s">
        <v>449</v>
      </c>
    </row>
    <row r="1607" spans="1:4">
      <c r="A1607" s="371" t="s">
        <v>1620</v>
      </c>
      <c r="B1607" s="371" t="s">
        <v>2526</v>
      </c>
      <c r="C1607" s="371" t="s">
        <v>511</v>
      </c>
      <c r="D1607" s="371" t="s">
        <v>452</v>
      </c>
    </row>
    <row r="1608" spans="1:4">
      <c r="A1608" s="371" t="s">
        <v>753</v>
      </c>
      <c r="B1608" s="371" t="s">
        <v>2527</v>
      </c>
      <c r="C1608" s="371" t="s">
        <v>514</v>
      </c>
      <c r="D1608" s="371" t="s">
        <v>448</v>
      </c>
    </row>
    <row r="1609" spans="1:4">
      <c r="A1609" s="371" t="s">
        <v>754</v>
      </c>
      <c r="B1609" s="371" t="s">
        <v>2528</v>
      </c>
      <c r="C1609" s="371" t="s">
        <v>514</v>
      </c>
      <c r="D1609" s="371" t="s">
        <v>448</v>
      </c>
    </row>
    <row r="1610" spans="1:4">
      <c r="A1610" s="371" t="s">
        <v>755</v>
      </c>
      <c r="B1610" s="371" t="s">
        <v>2529</v>
      </c>
      <c r="C1610" s="371" t="s">
        <v>514</v>
      </c>
      <c r="D1610" s="371" t="s">
        <v>448</v>
      </c>
    </row>
    <row r="1611" spans="1:4">
      <c r="A1611" s="371" t="s">
        <v>756</v>
      </c>
      <c r="B1611" s="371" t="s">
        <v>2530</v>
      </c>
      <c r="C1611" s="371" t="s">
        <v>514</v>
      </c>
      <c r="D1611" s="371" t="s">
        <v>448</v>
      </c>
    </row>
    <row r="1612" spans="1:4">
      <c r="A1612" s="371" t="s">
        <v>1026</v>
      </c>
      <c r="B1612" s="371" t="s">
        <v>2531</v>
      </c>
      <c r="C1612" s="371" t="s">
        <v>511</v>
      </c>
      <c r="D1612" s="371" t="s">
        <v>449</v>
      </c>
    </row>
    <row r="1613" spans="1:4">
      <c r="A1613" s="371" t="s">
        <v>125</v>
      </c>
      <c r="B1613" s="371" t="s">
        <v>2532</v>
      </c>
      <c r="C1613" s="371" t="s">
        <v>511</v>
      </c>
      <c r="D1613" s="371" t="s">
        <v>449</v>
      </c>
    </row>
    <row r="1614" spans="1:4">
      <c r="A1614" s="371" t="s">
        <v>1171</v>
      </c>
      <c r="B1614" s="371" t="s">
        <v>2533</v>
      </c>
      <c r="C1614" s="371" t="s">
        <v>514</v>
      </c>
      <c r="D1614" s="371" t="s">
        <v>449</v>
      </c>
    </row>
    <row r="1615" spans="1:4">
      <c r="A1615" s="371" t="s">
        <v>1172</v>
      </c>
      <c r="B1615" s="371" t="s">
        <v>2534</v>
      </c>
      <c r="C1615" s="371" t="s">
        <v>514</v>
      </c>
      <c r="D1615" s="371" t="s">
        <v>449</v>
      </c>
    </row>
    <row r="1616" spans="1:4">
      <c r="A1616" s="371" t="s">
        <v>1027</v>
      </c>
      <c r="B1616" s="371" t="s">
        <v>2535</v>
      </c>
      <c r="C1616" s="371" t="s">
        <v>514</v>
      </c>
      <c r="D1616" s="371" t="s">
        <v>448</v>
      </c>
    </row>
    <row r="1617" spans="1:4">
      <c r="A1617" s="371" t="s">
        <v>140</v>
      </c>
      <c r="B1617" s="371" t="s">
        <v>2536</v>
      </c>
      <c r="C1617" s="371" t="s">
        <v>514</v>
      </c>
      <c r="D1617" s="371" t="s">
        <v>656</v>
      </c>
    </row>
    <row r="1618" spans="1:4">
      <c r="A1618" s="371" t="s">
        <v>141</v>
      </c>
      <c r="B1618" s="371" t="s">
        <v>2537</v>
      </c>
      <c r="C1618" s="371" t="s">
        <v>511</v>
      </c>
      <c r="D1618" s="371" t="s">
        <v>449</v>
      </c>
    </row>
    <row r="1619" spans="1:4">
      <c r="A1619" s="371" t="s">
        <v>1028</v>
      </c>
      <c r="B1619" s="371" t="s">
        <v>2538</v>
      </c>
      <c r="C1619" s="371" t="s">
        <v>511</v>
      </c>
      <c r="D1619" s="371" t="s">
        <v>452</v>
      </c>
    </row>
    <row r="1620" spans="1:4">
      <c r="A1620" s="371" t="s">
        <v>480</v>
      </c>
      <c r="B1620" s="371" t="s">
        <v>480</v>
      </c>
      <c r="C1620" s="371" t="s">
        <v>514</v>
      </c>
      <c r="D1620" s="371" t="s">
        <v>515</v>
      </c>
    </row>
    <row r="1621" spans="1:4">
      <c r="A1621" s="371" t="s">
        <v>142</v>
      </c>
      <c r="B1621" s="371" t="s">
        <v>2539</v>
      </c>
      <c r="C1621" s="371" t="s">
        <v>511</v>
      </c>
      <c r="D1621" s="371" t="s">
        <v>449</v>
      </c>
    </row>
    <row r="1622" spans="1:4">
      <c r="A1622" s="371" t="s">
        <v>1173</v>
      </c>
      <c r="B1622" s="371" t="s">
        <v>2540</v>
      </c>
      <c r="C1622" s="371" t="s">
        <v>511</v>
      </c>
      <c r="D1622" s="371" t="s">
        <v>449</v>
      </c>
    </row>
    <row r="1623" spans="1:4">
      <c r="A1623" s="371" t="s">
        <v>922</v>
      </c>
      <c r="B1623" s="371" t="s">
        <v>2541</v>
      </c>
      <c r="C1623" s="371" t="s">
        <v>511</v>
      </c>
      <c r="D1623" s="371" t="s">
        <v>449</v>
      </c>
    </row>
    <row r="1624" spans="1:4">
      <c r="A1624" s="371" t="s">
        <v>143</v>
      </c>
      <c r="B1624" s="371" t="s">
        <v>2542</v>
      </c>
      <c r="C1624" s="371" t="s">
        <v>511</v>
      </c>
      <c r="D1624" s="371" t="s">
        <v>449</v>
      </c>
    </row>
    <row r="1625" spans="1:4">
      <c r="A1625" s="371" t="s">
        <v>827</v>
      </c>
      <c r="B1625" s="371" t="s">
        <v>2543</v>
      </c>
      <c r="C1625" s="371" t="s">
        <v>511</v>
      </c>
      <c r="D1625" s="371" t="s">
        <v>449</v>
      </c>
    </row>
    <row r="1626" spans="1:4">
      <c r="A1626" s="371" t="s">
        <v>1321</v>
      </c>
      <c r="B1626" s="371" t="s">
        <v>2544</v>
      </c>
      <c r="C1626" s="371" t="s">
        <v>514</v>
      </c>
      <c r="D1626" s="371" t="s">
        <v>449</v>
      </c>
    </row>
    <row r="1627" spans="1:4">
      <c r="A1627" s="371" t="s">
        <v>1621</v>
      </c>
      <c r="B1627" s="371" t="s">
        <v>2545</v>
      </c>
      <c r="C1627" s="371" t="s">
        <v>511</v>
      </c>
      <c r="D1627" s="371" t="s">
        <v>2663</v>
      </c>
    </row>
    <row r="1628" spans="1:4">
      <c r="A1628" s="371" t="s">
        <v>1622</v>
      </c>
      <c r="B1628" s="371" t="s">
        <v>2546</v>
      </c>
      <c r="C1628" s="371" t="s">
        <v>511</v>
      </c>
      <c r="D1628" s="371" t="s">
        <v>2663</v>
      </c>
    </row>
    <row r="1629" spans="1:4">
      <c r="A1629" s="371" t="s">
        <v>1623</v>
      </c>
      <c r="B1629" s="371" t="s">
        <v>2547</v>
      </c>
      <c r="C1629" s="371" t="s">
        <v>511</v>
      </c>
      <c r="D1629" s="371" t="s">
        <v>2663</v>
      </c>
    </row>
    <row r="1630" spans="1:4">
      <c r="A1630" s="371" t="s">
        <v>1624</v>
      </c>
      <c r="B1630" s="371" t="s">
        <v>2548</v>
      </c>
      <c r="C1630" s="371" t="s">
        <v>511</v>
      </c>
      <c r="D1630" s="371" t="s">
        <v>2663</v>
      </c>
    </row>
    <row r="1631" spans="1:4">
      <c r="A1631" s="371" t="s">
        <v>1174</v>
      </c>
      <c r="B1631" s="371" t="s">
        <v>2549</v>
      </c>
      <c r="C1631" s="371" t="s">
        <v>511</v>
      </c>
      <c r="D1631" s="371" t="s">
        <v>2663</v>
      </c>
    </row>
    <row r="1632" spans="1:4">
      <c r="A1632" s="371" t="s">
        <v>923</v>
      </c>
      <c r="B1632" s="371" t="s">
        <v>2550</v>
      </c>
      <c r="C1632" s="371" t="s">
        <v>514</v>
      </c>
      <c r="D1632" s="371" t="s">
        <v>515</v>
      </c>
    </row>
    <row r="1633" spans="1:4">
      <c r="A1633" s="371" t="s">
        <v>1625</v>
      </c>
      <c r="B1633" s="371" t="s">
        <v>2551</v>
      </c>
      <c r="C1633" s="371" t="s">
        <v>514</v>
      </c>
      <c r="D1633" s="371" t="s">
        <v>656</v>
      </c>
    </row>
    <row r="1634" spans="1:4">
      <c r="A1634" s="371" t="s">
        <v>144</v>
      </c>
      <c r="B1634" s="371" t="s">
        <v>2552</v>
      </c>
      <c r="C1634" s="371" t="s">
        <v>511</v>
      </c>
      <c r="D1634" s="371" t="s">
        <v>2665</v>
      </c>
    </row>
    <row r="1635" spans="1:4">
      <c r="A1635" s="371" t="s">
        <v>1175</v>
      </c>
      <c r="B1635" s="371" t="s">
        <v>2553</v>
      </c>
      <c r="C1635" s="371" t="s">
        <v>511</v>
      </c>
      <c r="D1635" s="371" t="s">
        <v>449</v>
      </c>
    </row>
    <row r="1636" spans="1:4">
      <c r="A1636" s="371" t="s">
        <v>730</v>
      </c>
      <c r="B1636" s="371" t="s">
        <v>2554</v>
      </c>
      <c r="C1636" s="371" t="s">
        <v>511</v>
      </c>
      <c r="D1636" s="371" t="s">
        <v>449</v>
      </c>
    </row>
    <row r="1637" spans="1:4">
      <c r="A1637" s="371" t="s">
        <v>924</v>
      </c>
      <c r="B1637" s="371" t="s">
        <v>2555</v>
      </c>
      <c r="C1637" s="371" t="s">
        <v>511</v>
      </c>
      <c r="D1637" s="371" t="s">
        <v>449</v>
      </c>
    </row>
    <row r="1638" spans="1:4">
      <c r="A1638" s="371" t="s">
        <v>3237</v>
      </c>
      <c r="B1638" s="371" t="s">
        <v>3254</v>
      </c>
      <c r="C1638" s="371" t="s">
        <v>511</v>
      </c>
      <c r="D1638" s="371" t="s">
        <v>449</v>
      </c>
    </row>
    <row r="1639" spans="1:4">
      <c r="A1639" s="371" t="s">
        <v>1176</v>
      </c>
      <c r="B1639" s="371" t="s">
        <v>2556</v>
      </c>
      <c r="C1639" s="371" t="s">
        <v>511</v>
      </c>
      <c r="D1639" s="371" t="s">
        <v>449</v>
      </c>
    </row>
    <row r="1640" spans="1:4">
      <c r="A1640" s="371" t="s">
        <v>145</v>
      </c>
      <c r="B1640" s="371" t="s">
        <v>2557</v>
      </c>
      <c r="C1640" s="371" t="s">
        <v>511</v>
      </c>
      <c r="D1640" s="371" t="s">
        <v>449</v>
      </c>
    </row>
    <row r="1641" spans="1:4">
      <c r="A1641" s="371" t="s">
        <v>146</v>
      </c>
      <c r="B1641" s="371" t="s">
        <v>2558</v>
      </c>
      <c r="C1641" s="371" t="s">
        <v>511</v>
      </c>
      <c r="D1641" s="371" t="s">
        <v>2668</v>
      </c>
    </row>
    <row r="1642" spans="1:4">
      <c r="A1642" s="371" t="s">
        <v>147</v>
      </c>
      <c r="B1642" s="371" t="s">
        <v>2559</v>
      </c>
      <c r="C1642" s="371" t="s">
        <v>511</v>
      </c>
      <c r="D1642" s="371" t="s">
        <v>2665</v>
      </c>
    </row>
    <row r="1643" spans="1:4">
      <c r="A1643" s="371" t="s">
        <v>148</v>
      </c>
      <c r="B1643" s="371" t="s">
        <v>2560</v>
      </c>
      <c r="C1643" s="371" t="s">
        <v>511</v>
      </c>
      <c r="D1643" s="371" t="s">
        <v>2663</v>
      </c>
    </row>
    <row r="1644" spans="1:4">
      <c r="A1644" s="371" t="s">
        <v>149</v>
      </c>
      <c r="B1644" s="371" t="s">
        <v>2561</v>
      </c>
      <c r="C1644" s="371" t="s">
        <v>511</v>
      </c>
      <c r="D1644" s="371" t="s">
        <v>2664</v>
      </c>
    </row>
    <row r="1645" spans="1:4">
      <c r="A1645" s="371" t="s">
        <v>150</v>
      </c>
      <c r="B1645" s="371" t="s">
        <v>2562</v>
      </c>
      <c r="C1645" s="371" t="s">
        <v>511</v>
      </c>
      <c r="D1645" s="371" t="s">
        <v>452</v>
      </c>
    </row>
    <row r="1646" spans="1:4">
      <c r="A1646" s="371" t="s">
        <v>1029</v>
      </c>
      <c r="B1646" s="371" t="s">
        <v>2563</v>
      </c>
      <c r="C1646" s="371" t="s">
        <v>511</v>
      </c>
      <c r="D1646" s="371" t="s">
        <v>452</v>
      </c>
    </row>
    <row r="1647" spans="1:4">
      <c r="A1647" s="371" t="s">
        <v>1030</v>
      </c>
      <c r="B1647" s="371" t="s">
        <v>2564</v>
      </c>
      <c r="C1647" s="371" t="s">
        <v>511</v>
      </c>
      <c r="D1647" s="371" t="s">
        <v>449</v>
      </c>
    </row>
    <row r="1648" spans="1:4">
      <c r="A1648" s="371" t="s">
        <v>1177</v>
      </c>
      <c r="B1648" s="371" t="s">
        <v>2565</v>
      </c>
      <c r="C1648" s="371" t="s">
        <v>511</v>
      </c>
      <c r="D1648" s="371" t="s">
        <v>449</v>
      </c>
    </row>
    <row r="1649" spans="1:4">
      <c r="A1649" s="371" t="s">
        <v>1178</v>
      </c>
      <c r="B1649" s="371" t="s">
        <v>2566</v>
      </c>
      <c r="C1649" s="371" t="s">
        <v>511</v>
      </c>
      <c r="D1649" s="371" t="s">
        <v>449</v>
      </c>
    </row>
    <row r="1650" spans="1:4">
      <c r="A1650" s="371" t="s">
        <v>1626</v>
      </c>
      <c r="B1650" s="371" t="s">
        <v>2567</v>
      </c>
      <c r="C1650" s="371" t="s">
        <v>511</v>
      </c>
      <c r="D1650" s="371" t="s">
        <v>449</v>
      </c>
    </row>
    <row r="1651" spans="1:4">
      <c r="A1651" s="371" t="s">
        <v>1627</v>
      </c>
      <c r="B1651" s="371" t="s">
        <v>2568</v>
      </c>
      <c r="C1651" s="371" t="s">
        <v>511</v>
      </c>
      <c r="D1651" s="371" t="s">
        <v>449</v>
      </c>
    </row>
    <row r="1652" spans="1:4">
      <c r="A1652" s="371" t="s">
        <v>3093</v>
      </c>
      <c r="B1652" s="371" t="s">
        <v>3137</v>
      </c>
      <c r="C1652" s="371" t="s">
        <v>511</v>
      </c>
      <c r="D1652" s="371" t="s">
        <v>452</v>
      </c>
    </row>
    <row r="1653" spans="1:4">
      <c r="A1653" s="371" t="s">
        <v>568</v>
      </c>
      <c r="B1653" s="371" t="s">
        <v>2569</v>
      </c>
      <c r="C1653" s="371" t="s">
        <v>511</v>
      </c>
      <c r="D1653" s="371" t="s">
        <v>452</v>
      </c>
    </row>
    <row r="1654" spans="1:4">
      <c r="A1654" s="371" t="s">
        <v>731</v>
      </c>
      <c r="B1654" s="371" t="s">
        <v>2570</v>
      </c>
      <c r="C1654" s="371" t="s">
        <v>511</v>
      </c>
      <c r="D1654" s="371" t="s">
        <v>452</v>
      </c>
    </row>
    <row r="1655" spans="1:4">
      <c r="A1655" s="371" t="s">
        <v>343</v>
      </c>
      <c r="B1655" s="371" t="s">
        <v>2571</v>
      </c>
      <c r="C1655" s="371" t="s">
        <v>511</v>
      </c>
      <c r="D1655" s="371" t="s">
        <v>452</v>
      </c>
    </row>
    <row r="1656" spans="1:4">
      <c r="A1656" s="371" t="s">
        <v>925</v>
      </c>
      <c r="B1656" s="371" t="s">
        <v>2572</v>
      </c>
      <c r="C1656" s="371" t="s">
        <v>511</v>
      </c>
      <c r="D1656" s="371" t="s">
        <v>449</v>
      </c>
    </row>
    <row r="1657" spans="1:4">
      <c r="A1657" s="371" t="s">
        <v>577</v>
      </c>
      <c r="B1657" s="371" t="s">
        <v>2573</v>
      </c>
      <c r="C1657" s="371" t="s">
        <v>511</v>
      </c>
      <c r="D1657" s="371" t="s">
        <v>449</v>
      </c>
    </row>
    <row r="1658" spans="1:4">
      <c r="A1658" s="371" t="s">
        <v>344</v>
      </c>
      <c r="B1658" s="371" t="s">
        <v>2574</v>
      </c>
      <c r="C1658" s="371" t="s">
        <v>511</v>
      </c>
      <c r="D1658" s="371" t="s">
        <v>449</v>
      </c>
    </row>
    <row r="1659" spans="1:4">
      <c r="A1659" s="371" t="s">
        <v>20</v>
      </c>
      <c r="B1659" s="371" t="s">
        <v>2575</v>
      </c>
      <c r="C1659" s="371" t="s">
        <v>514</v>
      </c>
      <c r="D1659" s="371" t="s">
        <v>515</v>
      </c>
    </row>
    <row r="1660" spans="1:4">
      <c r="A1660" s="371" t="s">
        <v>21</v>
      </c>
      <c r="B1660" s="371" t="s">
        <v>2576</v>
      </c>
      <c r="C1660" s="371" t="s">
        <v>514</v>
      </c>
      <c r="D1660" s="371" t="s">
        <v>515</v>
      </c>
    </row>
    <row r="1661" spans="1:4">
      <c r="A1661" s="371" t="s">
        <v>926</v>
      </c>
      <c r="B1661" s="371" t="s">
        <v>2577</v>
      </c>
      <c r="C1661" s="371" t="s">
        <v>514</v>
      </c>
      <c r="D1661" s="371" t="s">
        <v>515</v>
      </c>
    </row>
    <row r="1662" spans="1:4">
      <c r="A1662" s="371" t="s">
        <v>927</v>
      </c>
      <c r="B1662" s="371" t="s">
        <v>2578</v>
      </c>
      <c r="C1662" s="371" t="s">
        <v>514</v>
      </c>
      <c r="D1662" s="371" t="s">
        <v>515</v>
      </c>
    </row>
    <row r="1663" spans="1:4">
      <c r="A1663" s="371" t="s">
        <v>1179</v>
      </c>
      <c r="B1663" s="371" t="s">
        <v>2579</v>
      </c>
      <c r="C1663" s="371" t="s">
        <v>514</v>
      </c>
      <c r="D1663" s="371" t="s">
        <v>515</v>
      </c>
    </row>
    <row r="1664" spans="1:4">
      <c r="A1664" s="371" t="s">
        <v>3238</v>
      </c>
      <c r="B1664" s="371" t="s">
        <v>3255</v>
      </c>
      <c r="C1664" s="371" t="s">
        <v>514</v>
      </c>
      <c r="D1664" s="371" t="s">
        <v>449</v>
      </c>
    </row>
    <row r="1665" spans="1:4">
      <c r="A1665" s="371" t="s">
        <v>1322</v>
      </c>
      <c r="B1665" s="371" t="s">
        <v>2580</v>
      </c>
      <c r="C1665" s="371" t="s">
        <v>514</v>
      </c>
      <c r="D1665" s="371" t="s">
        <v>449</v>
      </c>
    </row>
    <row r="1666" spans="1:4">
      <c r="A1666" s="371" t="s">
        <v>1191</v>
      </c>
      <c r="B1666" s="371" t="s">
        <v>2581</v>
      </c>
      <c r="C1666" s="371" t="s">
        <v>511</v>
      </c>
      <c r="D1666" s="371" t="s">
        <v>2666</v>
      </c>
    </row>
    <row r="1667" spans="1:4">
      <c r="A1667" s="371" t="s">
        <v>928</v>
      </c>
      <c r="B1667" s="371" t="s">
        <v>2582</v>
      </c>
      <c r="C1667" s="371" t="s">
        <v>511</v>
      </c>
      <c r="D1667" s="371" t="s">
        <v>2663</v>
      </c>
    </row>
    <row r="1668" spans="1:4">
      <c r="A1668" s="371" t="s">
        <v>1180</v>
      </c>
      <c r="B1668" s="371" t="s">
        <v>2583</v>
      </c>
      <c r="C1668" s="371" t="s">
        <v>514</v>
      </c>
      <c r="D1668" s="371" t="s">
        <v>515</v>
      </c>
    </row>
    <row r="1669" spans="1:4">
      <c r="A1669" s="371" t="s">
        <v>1181</v>
      </c>
      <c r="B1669" s="371" t="s">
        <v>2584</v>
      </c>
      <c r="C1669" s="371" t="s">
        <v>514</v>
      </c>
      <c r="D1669" s="371" t="s">
        <v>515</v>
      </c>
    </row>
    <row r="1670" spans="1:4">
      <c r="A1670" s="371" t="s">
        <v>1182</v>
      </c>
      <c r="B1670" s="371" t="s">
        <v>2585</v>
      </c>
      <c r="C1670" s="371" t="s">
        <v>514</v>
      </c>
      <c r="D1670" s="371" t="s">
        <v>515</v>
      </c>
    </row>
    <row r="1671" spans="1:4">
      <c r="A1671" s="371" t="s">
        <v>100</v>
      </c>
      <c r="B1671" s="371" t="s">
        <v>2586</v>
      </c>
      <c r="C1671" s="371" t="s">
        <v>514</v>
      </c>
      <c r="D1671" s="371" t="s">
        <v>515</v>
      </c>
    </row>
    <row r="1672" spans="1:4">
      <c r="A1672" s="371" t="s">
        <v>101</v>
      </c>
      <c r="B1672" s="371" t="s">
        <v>2587</v>
      </c>
      <c r="C1672" s="371" t="s">
        <v>514</v>
      </c>
      <c r="D1672" s="371" t="s">
        <v>515</v>
      </c>
    </row>
    <row r="1673" spans="1:4">
      <c r="A1673" s="371" t="s">
        <v>102</v>
      </c>
      <c r="B1673" s="371" t="s">
        <v>2588</v>
      </c>
      <c r="C1673" s="371" t="s">
        <v>514</v>
      </c>
      <c r="D1673" s="371" t="s">
        <v>515</v>
      </c>
    </row>
    <row r="1674" spans="1:4">
      <c r="A1674" s="371" t="s">
        <v>1192</v>
      </c>
      <c r="B1674" s="371" t="s">
        <v>2589</v>
      </c>
      <c r="C1674" s="371" t="s">
        <v>514</v>
      </c>
      <c r="D1674" s="371" t="s">
        <v>448</v>
      </c>
    </row>
    <row r="1675" spans="1:4">
      <c r="A1675" s="371" t="s">
        <v>929</v>
      </c>
      <c r="B1675" s="371" t="s">
        <v>2590</v>
      </c>
      <c r="C1675" s="371" t="s">
        <v>514</v>
      </c>
      <c r="D1675" s="371" t="s">
        <v>448</v>
      </c>
    </row>
    <row r="1676" spans="1:4">
      <c r="A1676" s="371" t="s">
        <v>1323</v>
      </c>
      <c r="B1676" s="371" t="s">
        <v>2591</v>
      </c>
      <c r="C1676" s="371" t="s">
        <v>514</v>
      </c>
      <c r="D1676" s="371" t="s">
        <v>448</v>
      </c>
    </row>
    <row r="1677" spans="1:4">
      <c r="A1677" s="371" t="s">
        <v>1324</v>
      </c>
      <c r="B1677" s="371" t="s">
        <v>2592</v>
      </c>
      <c r="C1677" s="371" t="s">
        <v>514</v>
      </c>
      <c r="D1677" s="371" t="s">
        <v>448</v>
      </c>
    </row>
    <row r="1678" spans="1:4">
      <c r="A1678" s="371" t="s">
        <v>1183</v>
      </c>
      <c r="B1678" s="371" t="s">
        <v>2593</v>
      </c>
      <c r="C1678" s="371" t="s">
        <v>514</v>
      </c>
      <c r="D1678" s="371" t="s">
        <v>448</v>
      </c>
    </row>
    <row r="1679" spans="1:4">
      <c r="A1679" s="371" t="s">
        <v>712</v>
      </c>
      <c r="B1679" s="371" t="s">
        <v>2594</v>
      </c>
      <c r="C1679" s="371" t="s">
        <v>514</v>
      </c>
      <c r="D1679" s="371" t="s">
        <v>448</v>
      </c>
    </row>
    <row r="1680" spans="1:4">
      <c r="A1680" s="371" t="s">
        <v>380</v>
      </c>
      <c r="B1680" s="371" t="s">
        <v>2595</v>
      </c>
      <c r="C1680" s="371" t="s">
        <v>514</v>
      </c>
      <c r="D1680" s="371" t="s">
        <v>448</v>
      </c>
    </row>
    <row r="1681" spans="1:4">
      <c r="A1681" s="371" t="s">
        <v>1184</v>
      </c>
      <c r="B1681" s="371" t="s">
        <v>2596</v>
      </c>
      <c r="C1681" s="371" t="s">
        <v>514</v>
      </c>
      <c r="D1681" s="371" t="s">
        <v>449</v>
      </c>
    </row>
    <row r="1682" spans="1:4">
      <c r="A1682" s="371" t="s">
        <v>828</v>
      </c>
      <c r="B1682" s="371" t="s">
        <v>2597</v>
      </c>
      <c r="C1682" s="371" t="s">
        <v>514</v>
      </c>
      <c r="D1682" s="371" t="s">
        <v>449</v>
      </c>
    </row>
    <row r="1683" spans="1:4">
      <c r="A1683" s="371" t="s">
        <v>829</v>
      </c>
      <c r="B1683" s="371" t="s">
        <v>2598</v>
      </c>
      <c r="C1683" s="371" t="s">
        <v>514</v>
      </c>
      <c r="D1683" s="371" t="s">
        <v>449</v>
      </c>
    </row>
    <row r="1684" spans="1:4">
      <c r="A1684" s="371" t="s">
        <v>930</v>
      </c>
      <c r="B1684" s="371" t="s">
        <v>2599</v>
      </c>
      <c r="C1684" s="371" t="s">
        <v>514</v>
      </c>
      <c r="D1684" s="371" t="s">
        <v>449</v>
      </c>
    </row>
    <row r="1685" spans="1:4">
      <c r="A1685" s="371" t="s">
        <v>931</v>
      </c>
      <c r="B1685" s="371" t="s">
        <v>2600</v>
      </c>
      <c r="C1685" s="371" t="s">
        <v>514</v>
      </c>
      <c r="D1685" s="371" t="s">
        <v>449</v>
      </c>
    </row>
    <row r="1686" spans="1:4">
      <c r="A1686" s="371" t="s">
        <v>932</v>
      </c>
      <c r="B1686" s="371" t="s">
        <v>2601</v>
      </c>
      <c r="C1686" s="371" t="s">
        <v>514</v>
      </c>
      <c r="D1686" s="371" t="s">
        <v>449</v>
      </c>
    </row>
    <row r="1687" spans="1:4">
      <c r="A1687" s="371" t="s">
        <v>830</v>
      </c>
      <c r="B1687" s="371" t="s">
        <v>2602</v>
      </c>
      <c r="C1687" s="371" t="s">
        <v>514</v>
      </c>
      <c r="D1687" s="371" t="s">
        <v>449</v>
      </c>
    </row>
    <row r="1688" spans="1:4">
      <c r="A1688" s="371" t="s">
        <v>933</v>
      </c>
      <c r="B1688" s="371" t="s">
        <v>2603</v>
      </c>
      <c r="C1688" s="371" t="s">
        <v>514</v>
      </c>
      <c r="D1688" s="371" t="s">
        <v>449</v>
      </c>
    </row>
    <row r="1689" spans="1:4">
      <c r="A1689" s="371" t="s">
        <v>1185</v>
      </c>
      <c r="B1689" s="371" t="s">
        <v>2604</v>
      </c>
      <c r="C1689" s="371" t="s">
        <v>514</v>
      </c>
      <c r="D1689" s="371" t="s">
        <v>449</v>
      </c>
    </row>
    <row r="1690" spans="1:4">
      <c r="A1690" s="371" t="s">
        <v>1186</v>
      </c>
      <c r="B1690" s="371" t="s">
        <v>2605</v>
      </c>
      <c r="C1690" s="371" t="s">
        <v>514</v>
      </c>
      <c r="D1690" s="371" t="s">
        <v>449</v>
      </c>
    </row>
    <row r="1691" spans="1:4">
      <c r="A1691" s="371" t="s">
        <v>934</v>
      </c>
      <c r="B1691" s="371" t="s">
        <v>2606</v>
      </c>
      <c r="C1691" s="371" t="s">
        <v>514</v>
      </c>
      <c r="D1691" s="371" t="s">
        <v>449</v>
      </c>
    </row>
    <row r="1692" spans="1:4">
      <c r="A1692" s="371" t="s">
        <v>1187</v>
      </c>
      <c r="B1692" s="371" t="s">
        <v>2607</v>
      </c>
      <c r="C1692" s="371" t="s">
        <v>514</v>
      </c>
      <c r="D1692" s="371" t="s">
        <v>449</v>
      </c>
    </row>
    <row r="1693" spans="1:4">
      <c r="A1693" s="371" t="s">
        <v>22</v>
      </c>
      <c r="B1693" s="371" t="s">
        <v>2608</v>
      </c>
      <c r="C1693" s="371" t="s">
        <v>514</v>
      </c>
      <c r="D1693" s="371" t="s">
        <v>515</v>
      </c>
    </row>
    <row r="1694" spans="1:4">
      <c r="A1694" s="371" t="s">
        <v>184</v>
      </c>
      <c r="B1694" s="371" t="s">
        <v>2609</v>
      </c>
      <c r="C1694" s="371" t="s">
        <v>514</v>
      </c>
      <c r="D1694" s="371" t="s">
        <v>515</v>
      </c>
    </row>
    <row r="1695" spans="1:4">
      <c r="A1695" s="371" t="s">
        <v>381</v>
      </c>
      <c r="B1695" s="371" t="s">
        <v>2610</v>
      </c>
      <c r="C1695" s="371" t="s">
        <v>514</v>
      </c>
      <c r="D1695" s="371" t="s">
        <v>449</v>
      </c>
    </row>
    <row r="1696" spans="1:4">
      <c r="A1696" s="371" t="s">
        <v>382</v>
      </c>
      <c r="B1696" s="371" t="s">
        <v>2611</v>
      </c>
      <c r="C1696" s="371" t="s">
        <v>514</v>
      </c>
      <c r="D1696" s="371" t="s">
        <v>449</v>
      </c>
    </row>
    <row r="1697" spans="1:4">
      <c r="A1697" s="371" t="s">
        <v>665</v>
      </c>
      <c r="B1697" s="371" t="s">
        <v>2612</v>
      </c>
      <c r="C1697" s="371" t="s">
        <v>514</v>
      </c>
      <c r="D1697" s="371" t="s">
        <v>515</v>
      </c>
    </row>
    <row r="1698" spans="1:4">
      <c r="A1698" s="371" t="s">
        <v>1031</v>
      </c>
      <c r="B1698" s="371" t="s">
        <v>2613</v>
      </c>
      <c r="C1698" s="371" t="s">
        <v>514</v>
      </c>
      <c r="D1698" s="371" t="s">
        <v>515</v>
      </c>
    </row>
    <row r="1699" spans="1:4">
      <c r="A1699" s="371" t="s">
        <v>383</v>
      </c>
      <c r="B1699" s="371" t="s">
        <v>2614</v>
      </c>
      <c r="C1699" s="371" t="s">
        <v>514</v>
      </c>
      <c r="D1699" s="371" t="s">
        <v>515</v>
      </c>
    </row>
    <row r="1700" spans="1:4">
      <c r="A1700" s="371" t="s">
        <v>1325</v>
      </c>
      <c r="B1700" s="371" t="s">
        <v>2615</v>
      </c>
      <c r="C1700" s="371" t="s">
        <v>514</v>
      </c>
      <c r="D1700" s="371" t="s">
        <v>656</v>
      </c>
    </row>
    <row r="1701" spans="1:4">
      <c r="A1701" s="371" t="s">
        <v>831</v>
      </c>
      <c r="B1701" s="371" t="s">
        <v>2616</v>
      </c>
      <c r="C1701" s="371" t="s">
        <v>514</v>
      </c>
      <c r="D1701" s="371" t="s">
        <v>656</v>
      </c>
    </row>
    <row r="1702" spans="1:4">
      <c r="A1702" s="371" t="s">
        <v>832</v>
      </c>
      <c r="B1702" s="371" t="s">
        <v>2617</v>
      </c>
      <c r="C1702" s="371" t="s">
        <v>514</v>
      </c>
      <c r="D1702" s="371" t="s">
        <v>656</v>
      </c>
    </row>
    <row r="1703" spans="1:4">
      <c r="A1703" s="371" t="s">
        <v>1032</v>
      </c>
      <c r="B1703" s="371" t="s">
        <v>2618</v>
      </c>
      <c r="C1703" s="371" t="s">
        <v>511</v>
      </c>
      <c r="D1703" s="371" t="s">
        <v>2665</v>
      </c>
    </row>
    <row r="1704" spans="1:4">
      <c r="A1704" s="371" t="s">
        <v>384</v>
      </c>
      <c r="B1704" s="371" t="s">
        <v>2619</v>
      </c>
      <c r="C1704" s="371" t="s">
        <v>511</v>
      </c>
      <c r="D1704" s="371" t="s">
        <v>449</v>
      </c>
    </row>
    <row r="1705" spans="1:4">
      <c r="A1705" s="371" t="s">
        <v>385</v>
      </c>
      <c r="B1705" s="371" t="s">
        <v>2620</v>
      </c>
      <c r="C1705" s="371" t="s">
        <v>511</v>
      </c>
      <c r="D1705" s="371" t="s">
        <v>449</v>
      </c>
    </row>
    <row r="1706" spans="1:4">
      <c r="A1706" s="371" t="s">
        <v>1188</v>
      </c>
      <c r="B1706" s="371" t="s">
        <v>2621</v>
      </c>
      <c r="C1706" s="371" t="s">
        <v>511</v>
      </c>
      <c r="D1706" s="371" t="s">
        <v>449</v>
      </c>
    </row>
    <row r="1707" spans="1:4">
      <c r="A1707" s="371" t="s">
        <v>833</v>
      </c>
      <c r="B1707" s="371" t="s">
        <v>2622</v>
      </c>
      <c r="C1707" s="371" t="s">
        <v>511</v>
      </c>
      <c r="D1707" s="371" t="s">
        <v>449</v>
      </c>
    </row>
    <row r="1708" spans="1:4">
      <c r="A1708" s="371" t="s">
        <v>386</v>
      </c>
      <c r="B1708" s="371" t="s">
        <v>386</v>
      </c>
      <c r="C1708" s="371" t="s">
        <v>511</v>
      </c>
      <c r="D1708" s="371" t="s">
        <v>449</v>
      </c>
    </row>
    <row r="1709" spans="1:4">
      <c r="A1709" s="371" t="s">
        <v>3239</v>
      </c>
      <c r="B1709" s="371" t="s">
        <v>3250</v>
      </c>
      <c r="C1709" s="371" t="s">
        <v>514</v>
      </c>
      <c r="D1709" s="371" t="s">
        <v>449</v>
      </c>
    </row>
    <row r="1710" spans="1:4">
      <c r="A1710" s="371" t="s">
        <v>3094</v>
      </c>
      <c r="B1710" s="371" t="s">
        <v>3095</v>
      </c>
      <c r="C1710" s="371" t="s">
        <v>514</v>
      </c>
      <c r="D1710" s="371" t="s">
        <v>449</v>
      </c>
    </row>
    <row r="1711" spans="1:4">
      <c r="A1711" s="371" t="s">
        <v>3096</v>
      </c>
      <c r="B1711" s="371" t="s">
        <v>3097</v>
      </c>
      <c r="C1711" s="371" t="s">
        <v>514</v>
      </c>
      <c r="D1711" s="371" t="s">
        <v>449</v>
      </c>
    </row>
    <row r="1712" spans="1:4">
      <c r="A1712" s="371" t="s">
        <v>3098</v>
      </c>
      <c r="B1712" s="371" t="s">
        <v>3099</v>
      </c>
      <c r="C1712" s="371" t="s">
        <v>514</v>
      </c>
      <c r="D1712" s="371" t="s">
        <v>449</v>
      </c>
    </row>
    <row r="1713" spans="1:4">
      <c r="A1713" s="371" t="s">
        <v>1628</v>
      </c>
      <c r="B1713" s="371" t="s">
        <v>2623</v>
      </c>
      <c r="C1713" s="371" t="s">
        <v>514</v>
      </c>
      <c r="D1713" s="371" t="s">
        <v>656</v>
      </c>
    </row>
    <row r="1714" spans="1:4">
      <c r="A1714" s="371" t="s">
        <v>387</v>
      </c>
      <c r="B1714" s="371" t="s">
        <v>2624</v>
      </c>
      <c r="C1714" s="371" t="s">
        <v>511</v>
      </c>
      <c r="D1714" s="371" t="s">
        <v>449</v>
      </c>
    </row>
    <row r="1715" spans="1:4">
      <c r="A1715" s="371" t="s">
        <v>713</v>
      </c>
      <c r="B1715" s="371" t="s">
        <v>2625</v>
      </c>
      <c r="C1715" s="371" t="s">
        <v>514</v>
      </c>
      <c r="D1715" s="371" t="s">
        <v>515</v>
      </c>
    </row>
    <row r="1716" spans="1:4">
      <c r="A1716" s="371" t="s">
        <v>714</v>
      </c>
      <c r="B1716" s="371" t="s">
        <v>2626</v>
      </c>
      <c r="C1716" s="371" t="s">
        <v>514</v>
      </c>
      <c r="D1716" s="371" t="s">
        <v>515</v>
      </c>
    </row>
    <row r="1717" spans="1:4">
      <c r="A1717" s="371" t="s">
        <v>715</v>
      </c>
      <c r="B1717" s="371" t="s">
        <v>2627</v>
      </c>
      <c r="C1717" s="371" t="s">
        <v>514</v>
      </c>
      <c r="D1717" s="371" t="s">
        <v>515</v>
      </c>
    </row>
    <row r="1718" spans="1:4">
      <c r="A1718" s="371" t="s">
        <v>716</v>
      </c>
      <c r="B1718" s="371" t="s">
        <v>2628</v>
      </c>
      <c r="C1718" s="371" t="s">
        <v>514</v>
      </c>
      <c r="D1718" s="371" t="s">
        <v>515</v>
      </c>
    </row>
    <row r="1719" spans="1:4">
      <c r="A1719" s="371" t="s">
        <v>717</v>
      </c>
      <c r="B1719" s="371" t="s">
        <v>2629</v>
      </c>
      <c r="C1719" s="371" t="s">
        <v>514</v>
      </c>
      <c r="D1719" s="371" t="s">
        <v>515</v>
      </c>
    </row>
    <row r="1720" spans="1:4">
      <c r="A1720" s="371" t="s">
        <v>935</v>
      </c>
      <c r="B1720" s="371" t="s">
        <v>2630</v>
      </c>
      <c r="C1720" s="371" t="s">
        <v>514</v>
      </c>
      <c r="D1720" s="371" t="s">
        <v>515</v>
      </c>
    </row>
    <row r="1721" spans="1:4">
      <c r="A1721" s="371" t="s">
        <v>440</v>
      </c>
      <c r="B1721" s="371" t="s">
        <v>2631</v>
      </c>
      <c r="C1721" s="371" t="s">
        <v>514</v>
      </c>
      <c r="D1721" s="371" t="s">
        <v>515</v>
      </c>
    </row>
    <row r="1722" spans="1:4">
      <c r="A1722" s="371" t="s">
        <v>441</v>
      </c>
      <c r="B1722" s="371" t="s">
        <v>2632</v>
      </c>
      <c r="C1722" s="371" t="s">
        <v>514</v>
      </c>
      <c r="D1722" s="371" t="s">
        <v>515</v>
      </c>
    </row>
    <row r="1723" spans="1:4">
      <c r="A1723" s="371" t="s">
        <v>442</v>
      </c>
      <c r="B1723" s="371" t="s">
        <v>2633</v>
      </c>
      <c r="C1723" s="371" t="s">
        <v>514</v>
      </c>
      <c r="D1723" s="371" t="s">
        <v>448</v>
      </c>
    </row>
    <row r="1724" spans="1:4">
      <c r="A1724" s="371" t="s">
        <v>834</v>
      </c>
      <c r="B1724" s="371" t="s">
        <v>2634</v>
      </c>
      <c r="C1724" s="371" t="s">
        <v>511</v>
      </c>
      <c r="D1724" s="371" t="s">
        <v>2663</v>
      </c>
    </row>
    <row r="1725" spans="1:4">
      <c r="A1725" s="371" t="s">
        <v>1033</v>
      </c>
      <c r="B1725" s="371" t="s">
        <v>2635</v>
      </c>
      <c r="C1725" s="371" t="s">
        <v>511</v>
      </c>
      <c r="D1725" s="371" t="s">
        <v>2663</v>
      </c>
    </row>
    <row r="1726" spans="1:4">
      <c r="A1726" s="371" t="s">
        <v>443</v>
      </c>
      <c r="B1726" s="371" t="s">
        <v>2636</v>
      </c>
      <c r="C1726" s="371" t="s">
        <v>511</v>
      </c>
      <c r="D1726" s="371" t="s">
        <v>2664</v>
      </c>
    </row>
    <row r="1727" spans="1:4">
      <c r="A1727" s="371" t="s">
        <v>936</v>
      </c>
      <c r="B1727" s="371" t="s">
        <v>2637</v>
      </c>
      <c r="C1727" s="371" t="s">
        <v>511</v>
      </c>
      <c r="D1727" s="371" t="s">
        <v>2665</v>
      </c>
    </row>
    <row r="1728" spans="1:4">
      <c r="A1728" s="371" t="s">
        <v>444</v>
      </c>
      <c r="B1728" s="371" t="s">
        <v>2638</v>
      </c>
      <c r="C1728" s="371" t="s">
        <v>511</v>
      </c>
      <c r="D1728" s="371" t="s">
        <v>449</v>
      </c>
    </row>
    <row r="1729" spans="1:4">
      <c r="A1729" s="371" t="s">
        <v>732</v>
      </c>
      <c r="B1729" s="371" t="s">
        <v>2639</v>
      </c>
      <c r="C1729" s="371" t="s">
        <v>511</v>
      </c>
      <c r="D1729" s="371" t="s">
        <v>2663</v>
      </c>
    </row>
    <row r="1730" spans="1:4">
      <c r="A1730" s="371" t="s">
        <v>185</v>
      </c>
      <c r="B1730" s="371" t="s">
        <v>2640</v>
      </c>
      <c r="C1730" s="371" t="s">
        <v>511</v>
      </c>
      <c r="D1730" s="371" t="s">
        <v>2664</v>
      </c>
    </row>
    <row r="1731" spans="1:4">
      <c r="A1731" s="371" t="s">
        <v>1326</v>
      </c>
      <c r="B1731" s="371" t="s">
        <v>2641</v>
      </c>
      <c r="C1731" s="371" t="s">
        <v>511</v>
      </c>
      <c r="D1731" s="371" t="s">
        <v>2663</v>
      </c>
    </row>
    <row r="1732" spans="1:4">
      <c r="A1732" s="371" t="s">
        <v>189</v>
      </c>
      <c r="B1732" s="371" t="s">
        <v>2642</v>
      </c>
      <c r="C1732" s="371" t="s">
        <v>514</v>
      </c>
      <c r="D1732" s="371" t="s">
        <v>515</v>
      </c>
    </row>
    <row r="1733" spans="1:4">
      <c r="A1733" s="371" t="s">
        <v>190</v>
      </c>
      <c r="B1733" s="371" t="s">
        <v>2643</v>
      </c>
      <c r="C1733" s="371" t="s">
        <v>511</v>
      </c>
      <c r="D1733" s="371" t="s">
        <v>2664</v>
      </c>
    </row>
    <row r="1734" spans="1:4">
      <c r="A1734" s="371" t="s">
        <v>191</v>
      </c>
      <c r="B1734" s="371" t="s">
        <v>2644</v>
      </c>
      <c r="C1734" s="371" t="s">
        <v>511</v>
      </c>
      <c r="D1734" s="371" t="s">
        <v>2664</v>
      </c>
    </row>
    <row r="1735" spans="1:4">
      <c r="A1735" s="371" t="s">
        <v>374</v>
      </c>
      <c r="B1735" s="371" t="s">
        <v>2645</v>
      </c>
      <c r="C1735" s="371" t="s">
        <v>511</v>
      </c>
      <c r="D1735" s="371" t="s">
        <v>2663</v>
      </c>
    </row>
    <row r="1736" spans="1:4">
      <c r="A1736" s="371" t="s">
        <v>3100</v>
      </c>
      <c r="B1736" s="371" t="s">
        <v>3101</v>
      </c>
      <c r="C1736" s="371" t="s">
        <v>514</v>
      </c>
      <c r="D1736" s="371" t="s">
        <v>656</v>
      </c>
    </row>
    <row r="1737" spans="1:4">
      <c r="A1737" s="371" t="s">
        <v>937</v>
      </c>
      <c r="B1737" s="371" t="s">
        <v>2646</v>
      </c>
      <c r="C1737" s="371" t="s">
        <v>511</v>
      </c>
      <c r="D1737" s="371" t="s">
        <v>449</v>
      </c>
    </row>
    <row r="1738" spans="1:4">
      <c r="A1738" s="371" t="s">
        <v>1327</v>
      </c>
      <c r="B1738" s="371" t="s">
        <v>2647</v>
      </c>
      <c r="C1738" s="371" t="s">
        <v>511</v>
      </c>
      <c r="D1738" s="371" t="s">
        <v>449</v>
      </c>
    </row>
    <row r="1739" spans="1:4">
      <c r="A1739" s="371" t="s">
        <v>375</v>
      </c>
      <c r="B1739" s="371" t="s">
        <v>2648</v>
      </c>
      <c r="C1739" s="371" t="s">
        <v>511</v>
      </c>
      <c r="D1739" s="371" t="s">
        <v>452</v>
      </c>
    </row>
    <row r="1740" spans="1:4">
      <c r="A1740" s="371" t="s">
        <v>666</v>
      </c>
      <c r="B1740" s="371" t="s">
        <v>2649</v>
      </c>
      <c r="C1740" s="371" t="s">
        <v>514</v>
      </c>
      <c r="D1740" s="371" t="s">
        <v>449</v>
      </c>
    </row>
    <row r="1741" spans="1:4">
      <c r="A1741" s="371" t="s">
        <v>303</v>
      </c>
      <c r="B1741" s="371" t="s">
        <v>2650</v>
      </c>
      <c r="C1741" s="371" t="s">
        <v>511</v>
      </c>
      <c r="D1741" s="371" t="s">
        <v>449</v>
      </c>
    </row>
    <row r="1742" spans="1:4">
      <c r="A1742" s="371" t="s">
        <v>1328</v>
      </c>
      <c r="B1742" s="371" t="s">
        <v>2651</v>
      </c>
      <c r="C1742" s="371" t="s">
        <v>511</v>
      </c>
      <c r="D1742" s="371" t="s">
        <v>2663</v>
      </c>
    </row>
    <row r="1743" spans="1:4">
      <c r="A1743" s="371" t="s">
        <v>304</v>
      </c>
      <c r="B1743" s="371" t="s">
        <v>2652</v>
      </c>
      <c r="C1743" s="371" t="s">
        <v>511</v>
      </c>
      <c r="D1743" s="371" t="s">
        <v>2663</v>
      </c>
    </row>
    <row r="1744" spans="1:4">
      <c r="A1744" s="371" t="s">
        <v>3240</v>
      </c>
      <c r="B1744" s="371" t="s">
        <v>3256</v>
      </c>
      <c r="C1744" s="371" t="s">
        <v>511</v>
      </c>
      <c r="D1744" s="371" t="s">
        <v>449</v>
      </c>
    </row>
    <row r="1745" spans="1:4">
      <c r="A1745" s="371" t="s">
        <v>305</v>
      </c>
      <c r="B1745" s="371" t="s">
        <v>2653</v>
      </c>
      <c r="C1745" s="371" t="s">
        <v>511</v>
      </c>
      <c r="D1745" s="371" t="s">
        <v>449</v>
      </c>
    </row>
    <row r="1746" spans="1:4">
      <c r="A1746" s="371" t="s">
        <v>3241</v>
      </c>
      <c r="B1746" s="371" t="s">
        <v>3257</v>
      </c>
      <c r="C1746" s="371" t="s">
        <v>514</v>
      </c>
      <c r="D1746" s="371" t="s">
        <v>449</v>
      </c>
    </row>
    <row r="1747" spans="1:4">
      <c r="A1747" s="371" t="s">
        <v>306</v>
      </c>
      <c r="B1747" s="371" t="s">
        <v>2654</v>
      </c>
      <c r="C1747" s="371" t="s">
        <v>511</v>
      </c>
      <c r="D1747" s="371" t="s">
        <v>2664</v>
      </c>
    </row>
    <row r="1748" spans="1:4">
      <c r="A1748" s="371" t="s">
        <v>307</v>
      </c>
      <c r="B1748" s="371" t="s">
        <v>2655</v>
      </c>
      <c r="C1748" s="371" t="s">
        <v>511</v>
      </c>
      <c r="D1748" s="371" t="s">
        <v>2664</v>
      </c>
    </row>
    <row r="1749" spans="1:4">
      <c r="A1749" s="371" t="s">
        <v>308</v>
      </c>
      <c r="B1749" s="371" t="s">
        <v>2656</v>
      </c>
      <c r="C1749" s="371" t="s">
        <v>511</v>
      </c>
      <c r="D1749" s="371" t="s">
        <v>452</v>
      </c>
    </row>
    <row r="1750" spans="1:4">
      <c r="A1750" s="371" t="s">
        <v>3144</v>
      </c>
      <c r="B1750" s="371" t="s">
        <v>3181</v>
      </c>
      <c r="C1750" s="371" t="s">
        <v>514</v>
      </c>
      <c r="D1750" s="476" t="s">
        <v>449</v>
      </c>
    </row>
    <row r="1751" spans="1:4">
      <c r="A1751" s="371" t="s">
        <v>3145</v>
      </c>
      <c r="B1751" s="371" t="s">
        <v>3182</v>
      </c>
      <c r="C1751" s="371" t="s">
        <v>514</v>
      </c>
      <c r="D1751" s="476" t="s">
        <v>449</v>
      </c>
    </row>
    <row r="1752" spans="1:4">
      <c r="A1752" s="371" t="s">
        <v>3146</v>
      </c>
      <c r="B1752" s="371" t="s">
        <v>3183</v>
      </c>
      <c r="C1752" s="371" t="s">
        <v>514</v>
      </c>
      <c r="D1752" s="476" t="s">
        <v>449</v>
      </c>
    </row>
    <row r="1753" spans="1:4">
      <c r="A1753" s="371" t="s">
        <v>3147</v>
      </c>
      <c r="B1753" s="371" t="s">
        <v>3184</v>
      </c>
      <c r="C1753" s="371" t="s">
        <v>514</v>
      </c>
      <c r="D1753" s="476" t="s">
        <v>449</v>
      </c>
    </row>
    <row r="1754" spans="1:4">
      <c r="A1754" s="371" t="s">
        <v>3148</v>
      </c>
      <c r="B1754" s="371" t="s">
        <v>3185</v>
      </c>
      <c r="C1754" s="371" t="s">
        <v>514</v>
      </c>
      <c r="D1754" s="476" t="s">
        <v>449</v>
      </c>
    </row>
    <row r="1755" spans="1:4">
      <c r="A1755" s="371" t="s">
        <v>3149</v>
      </c>
      <c r="B1755" s="371" t="s">
        <v>3186</v>
      </c>
      <c r="C1755" s="371" t="s">
        <v>514</v>
      </c>
      <c r="D1755" s="476" t="s">
        <v>449</v>
      </c>
    </row>
    <row r="1756" spans="1:4">
      <c r="A1756" s="371" t="s">
        <v>3138</v>
      </c>
      <c r="B1756" s="371" t="s">
        <v>3138</v>
      </c>
      <c r="C1756" s="371" t="s">
        <v>511</v>
      </c>
      <c r="D1756" s="476" t="s">
        <v>449</v>
      </c>
    </row>
    <row r="1757" spans="1:4">
      <c r="A1757" s="371" t="s">
        <v>3150</v>
      </c>
      <c r="B1757" s="371" t="s">
        <v>3187</v>
      </c>
      <c r="C1757" s="371" t="s">
        <v>514</v>
      </c>
      <c r="D1757" s="476" t="s">
        <v>449</v>
      </c>
    </row>
    <row r="1758" spans="1:4">
      <c r="A1758" s="371" t="s">
        <v>3151</v>
      </c>
      <c r="B1758" s="371" t="s">
        <v>3188</v>
      </c>
      <c r="C1758" s="371" t="s">
        <v>514</v>
      </c>
      <c r="D1758" s="476" t="s">
        <v>449</v>
      </c>
    </row>
    <row r="1759" spans="1:4">
      <c r="A1759" s="371" t="s">
        <v>3152</v>
      </c>
      <c r="B1759" s="371" t="s">
        <v>3189</v>
      </c>
      <c r="C1759" s="371" t="s">
        <v>514</v>
      </c>
      <c r="D1759" s="476" t="s">
        <v>449</v>
      </c>
    </row>
    <row r="1760" spans="1:4">
      <c r="A1760" s="371" t="s">
        <v>3153</v>
      </c>
      <c r="B1760" s="371" t="s">
        <v>3190</v>
      </c>
      <c r="C1760" s="371" t="s">
        <v>514</v>
      </c>
      <c r="D1760" s="476" t="s">
        <v>449</v>
      </c>
    </row>
    <row r="1761" spans="1:4">
      <c r="A1761" s="371" t="s">
        <v>3154</v>
      </c>
      <c r="B1761" s="371" t="s">
        <v>3191</v>
      </c>
      <c r="C1761" s="371" t="s">
        <v>514</v>
      </c>
      <c r="D1761" s="476" t="s">
        <v>449</v>
      </c>
    </row>
    <row r="1762" spans="1:4">
      <c r="A1762" s="371" t="s">
        <v>3155</v>
      </c>
      <c r="B1762" s="371" t="s">
        <v>3192</v>
      </c>
      <c r="C1762" s="371" t="s">
        <v>511</v>
      </c>
      <c r="D1762" s="476" t="s">
        <v>449</v>
      </c>
    </row>
    <row r="1763" spans="1:4">
      <c r="A1763" s="371" t="s">
        <v>3156</v>
      </c>
      <c r="B1763" s="371" t="s">
        <v>3193</v>
      </c>
      <c r="C1763" s="371" t="s">
        <v>514</v>
      </c>
      <c r="D1763" s="476" t="s">
        <v>449</v>
      </c>
    </row>
    <row r="1764" spans="1:4">
      <c r="A1764" s="371" t="s">
        <v>3139</v>
      </c>
      <c r="B1764" s="371" t="s">
        <v>3194</v>
      </c>
      <c r="C1764" s="371" t="s">
        <v>514</v>
      </c>
      <c r="D1764" s="476" t="s">
        <v>449</v>
      </c>
    </row>
    <row r="1765" spans="1:4">
      <c r="A1765" s="371" t="s">
        <v>3157</v>
      </c>
      <c r="B1765" s="371" t="s">
        <v>3194</v>
      </c>
      <c r="C1765" s="371" t="s">
        <v>514</v>
      </c>
      <c r="D1765" s="476" t="s">
        <v>449</v>
      </c>
    </row>
    <row r="1766" spans="1:4">
      <c r="A1766" s="371" t="s">
        <v>3140</v>
      </c>
      <c r="B1766" s="371" t="s">
        <v>3195</v>
      </c>
      <c r="C1766" s="371" t="s">
        <v>514</v>
      </c>
      <c r="D1766" s="476" t="s">
        <v>449</v>
      </c>
    </row>
    <row r="1767" spans="1:4">
      <c r="A1767" s="371" t="s">
        <v>3158</v>
      </c>
      <c r="B1767" s="371" t="s">
        <v>3196</v>
      </c>
      <c r="C1767" s="371" t="s">
        <v>514</v>
      </c>
      <c r="D1767" s="476" t="s">
        <v>449</v>
      </c>
    </row>
    <row r="1768" spans="1:4">
      <c r="A1768" s="371" t="s">
        <v>3159</v>
      </c>
      <c r="B1768" s="371" t="s">
        <v>3197</v>
      </c>
      <c r="C1768" s="371" t="s">
        <v>514</v>
      </c>
      <c r="D1768" s="476" t="s">
        <v>449</v>
      </c>
    </row>
    <row r="1769" spans="1:4">
      <c r="A1769" s="371" t="s">
        <v>3242</v>
      </c>
      <c r="B1769" s="371" t="s">
        <v>3258</v>
      </c>
      <c r="C1769" s="371" t="s">
        <v>514</v>
      </c>
      <c r="D1769" s="476" t="s">
        <v>449</v>
      </c>
    </row>
    <row r="1770" spans="1:4">
      <c r="A1770" s="371" t="s">
        <v>3243</v>
      </c>
      <c r="B1770" s="371" t="s">
        <v>3259</v>
      </c>
      <c r="C1770" s="371" t="s">
        <v>514</v>
      </c>
      <c r="D1770" s="476" t="s">
        <v>449</v>
      </c>
    </row>
    <row r="1771" spans="1:4">
      <c r="A1771" s="371" t="s">
        <v>3160</v>
      </c>
      <c r="B1771" s="371" t="s">
        <v>3160</v>
      </c>
      <c r="C1771" s="371" t="s">
        <v>511</v>
      </c>
      <c r="D1771" s="476" t="s">
        <v>449</v>
      </c>
    </row>
    <row r="1772" spans="1:4">
      <c r="A1772" s="371" t="s">
        <v>3161</v>
      </c>
      <c r="B1772" s="371" t="s">
        <v>3198</v>
      </c>
      <c r="C1772" s="371" t="s">
        <v>511</v>
      </c>
      <c r="D1772" s="476" t="s">
        <v>449</v>
      </c>
    </row>
    <row r="1773" spans="1:4">
      <c r="A1773" s="371" t="s">
        <v>3162</v>
      </c>
      <c r="B1773" s="371" t="s">
        <v>3199</v>
      </c>
      <c r="C1773" s="371" t="s">
        <v>511</v>
      </c>
      <c r="D1773" s="476" t="s">
        <v>449</v>
      </c>
    </row>
    <row r="1774" spans="1:4">
      <c r="A1774" s="371" t="s">
        <v>3163</v>
      </c>
      <c r="B1774" s="371" t="s">
        <v>3200</v>
      </c>
      <c r="C1774" s="371" t="s">
        <v>511</v>
      </c>
      <c r="D1774" s="476" t="s">
        <v>449</v>
      </c>
    </row>
    <row r="1775" spans="1:4">
      <c r="A1775" s="371" t="s">
        <v>3164</v>
      </c>
      <c r="B1775" s="371" t="s">
        <v>3201</v>
      </c>
      <c r="C1775" s="371" t="s">
        <v>511</v>
      </c>
      <c r="D1775" s="476" t="s">
        <v>449</v>
      </c>
    </row>
    <row r="1776" spans="1:4">
      <c r="A1776" s="371" t="s">
        <v>3165</v>
      </c>
      <c r="B1776" s="371" t="s">
        <v>3202</v>
      </c>
      <c r="C1776" s="371" t="s">
        <v>514</v>
      </c>
      <c r="D1776" s="476" t="s">
        <v>449</v>
      </c>
    </row>
    <row r="1777" spans="1:4">
      <c r="A1777" s="371" t="s">
        <v>3166</v>
      </c>
      <c r="B1777" s="371" t="s">
        <v>3203</v>
      </c>
      <c r="C1777" s="371" t="s">
        <v>514</v>
      </c>
      <c r="D1777" s="476" t="s">
        <v>449</v>
      </c>
    </row>
    <row r="1778" spans="1:4">
      <c r="A1778" s="371" t="s">
        <v>3167</v>
      </c>
      <c r="B1778" s="371" t="s">
        <v>3204</v>
      </c>
      <c r="C1778" s="371" t="s">
        <v>514</v>
      </c>
      <c r="D1778" s="476" t="s">
        <v>449</v>
      </c>
    </row>
    <row r="1779" spans="1:4">
      <c r="A1779" s="371" t="s">
        <v>3141</v>
      </c>
      <c r="B1779" s="371" t="s">
        <v>3141</v>
      </c>
      <c r="C1779" s="371" t="s">
        <v>514</v>
      </c>
      <c r="D1779" s="476" t="s">
        <v>449</v>
      </c>
    </row>
    <row r="1780" spans="1:4">
      <c r="A1780" s="371" t="s">
        <v>3168</v>
      </c>
      <c r="B1780" s="371" t="s">
        <v>3168</v>
      </c>
      <c r="C1780" s="371" t="s">
        <v>514</v>
      </c>
      <c r="D1780" s="476" t="s">
        <v>449</v>
      </c>
    </row>
    <row r="1781" spans="1:4">
      <c r="A1781" s="371" t="s">
        <v>3169</v>
      </c>
      <c r="B1781" s="371" t="s">
        <v>3169</v>
      </c>
      <c r="C1781" s="371" t="s">
        <v>514</v>
      </c>
      <c r="D1781" s="476" t="s">
        <v>449</v>
      </c>
    </row>
    <row r="1782" spans="1:4">
      <c r="A1782" s="371" t="s">
        <v>3170</v>
      </c>
      <c r="B1782" s="371" t="s">
        <v>3170</v>
      </c>
      <c r="C1782" s="371" t="s">
        <v>514</v>
      </c>
      <c r="D1782" s="476" t="s">
        <v>449</v>
      </c>
    </row>
    <row r="1783" spans="1:4">
      <c r="A1783" s="371" t="s">
        <v>3171</v>
      </c>
      <c r="B1783" s="371" t="s">
        <v>3205</v>
      </c>
      <c r="C1783" s="371" t="s">
        <v>511</v>
      </c>
      <c r="D1783" s="476" t="s">
        <v>449</v>
      </c>
    </row>
    <row r="1784" spans="1:4">
      <c r="A1784" s="371" t="s">
        <v>3142</v>
      </c>
      <c r="B1784" s="371" t="s">
        <v>3142</v>
      </c>
      <c r="C1784" s="371" t="s">
        <v>514</v>
      </c>
      <c r="D1784" s="476" t="s">
        <v>449</v>
      </c>
    </row>
    <row r="1785" spans="1:4">
      <c r="A1785" s="371" t="s">
        <v>3172</v>
      </c>
      <c r="B1785" s="371" t="s">
        <v>3206</v>
      </c>
      <c r="C1785" s="371" t="s">
        <v>514</v>
      </c>
      <c r="D1785" s="476" t="s">
        <v>449</v>
      </c>
    </row>
    <row r="1786" spans="1:4">
      <c r="A1786" s="371" t="s">
        <v>3173</v>
      </c>
      <c r="B1786" s="371" t="s">
        <v>3173</v>
      </c>
      <c r="C1786" s="371" t="s">
        <v>514</v>
      </c>
      <c r="D1786" s="476" t="s">
        <v>449</v>
      </c>
    </row>
    <row r="1787" spans="1:4">
      <c r="A1787" s="371" t="s">
        <v>3174</v>
      </c>
      <c r="B1787" s="371" t="s">
        <v>3207</v>
      </c>
      <c r="C1787" s="371" t="s">
        <v>514</v>
      </c>
      <c r="D1787" s="476" t="s">
        <v>449</v>
      </c>
    </row>
    <row r="1788" spans="1:4">
      <c r="A1788" s="371" t="s">
        <v>3175</v>
      </c>
      <c r="B1788" s="371" t="s">
        <v>3208</v>
      </c>
      <c r="C1788" s="371" t="s">
        <v>514</v>
      </c>
      <c r="D1788" s="476" t="s">
        <v>449</v>
      </c>
    </row>
    <row r="1789" spans="1:4">
      <c r="A1789" s="371" t="s">
        <v>3176</v>
      </c>
      <c r="B1789" s="371" t="s">
        <v>3209</v>
      </c>
      <c r="C1789" s="371" t="s">
        <v>511</v>
      </c>
      <c r="D1789" s="476" t="s">
        <v>449</v>
      </c>
    </row>
    <row r="1790" spans="1:4">
      <c r="A1790" s="371" t="s">
        <v>3177</v>
      </c>
      <c r="B1790" s="371" t="s">
        <v>3210</v>
      </c>
      <c r="C1790" s="371" t="s">
        <v>511</v>
      </c>
      <c r="D1790" s="476" t="s">
        <v>449</v>
      </c>
    </row>
    <row r="1791" spans="1:4">
      <c r="A1791" s="371" t="s">
        <v>3178</v>
      </c>
      <c r="B1791" s="371" t="s">
        <v>3211</v>
      </c>
      <c r="C1791" s="371" t="s">
        <v>511</v>
      </c>
      <c r="D1791" s="476" t="s">
        <v>449</v>
      </c>
    </row>
    <row r="1792" spans="1:4">
      <c r="A1792" s="371" t="s">
        <v>3179</v>
      </c>
      <c r="B1792" s="371" t="s">
        <v>3212</v>
      </c>
      <c r="C1792" s="371" t="s">
        <v>511</v>
      </c>
      <c r="D1792" s="476" t="s">
        <v>449</v>
      </c>
    </row>
    <row r="1793" spans="1:4">
      <c r="A1793" s="371" t="s">
        <v>3180</v>
      </c>
      <c r="B1793" s="371" t="s">
        <v>3213</v>
      </c>
      <c r="C1793" s="371" t="s">
        <v>511</v>
      </c>
      <c r="D1793" s="476" t="s">
        <v>449</v>
      </c>
    </row>
    <row r="1794" spans="1:4">
      <c r="A1794" s="371"/>
      <c r="B1794" s="371"/>
      <c r="D1794" s="371"/>
    </row>
    <row r="1795" spans="1:4">
      <c r="A1795" s="371"/>
      <c r="B1795" s="371"/>
      <c r="D1795" s="371"/>
    </row>
    <row r="1796" spans="1:4">
      <c r="A1796" s="371"/>
      <c r="B1796" s="371"/>
      <c r="D1796" s="371"/>
    </row>
    <row r="1797" spans="1:4">
      <c r="A1797" s="371"/>
      <c r="B1797" s="371"/>
      <c r="D1797" s="371"/>
    </row>
    <row r="1798" spans="1:4">
      <c r="A1798" s="371"/>
      <c r="B1798" s="371"/>
      <c r="D1798" s="371"/>
    </row>
    <row r="1799" spans="1:4">
      <c r="A1799" s="371"/>
      <c r="B1799" s="371"/>
      <c r="D1799" s="371"/>
    </row>
    <row r="1800" spans="1:4">
      <c r="A1800" s="371"/>
      <c r="B1800" s="371"/>
      <c r="D1800" s="371"/>
    </row>
    <row r="1801" spans="1:4">
      <c r="A1801" s="371"/>
      <c r="B1801" s="371"/>
      <c r="D1801" s="371"/>
    </row>
    <row r="1802" spans="1:4">
      <c r="A1802" s="371"/>
      <c r="B1802" s="371"/>
      <c r="D1802" s="371"/>
    </row>
    <row r="1803" spans="1:4">
      <c r="A1803" s="371"/>
      <c r="B1803" s="371"/>
      <c r="D1803" s="371"/>
    </row>
    <row r="1804" spans="1:4">
      <c r="A1804" s="371"/>
      <c r="B1804" s="371"/>
      <c r="D1804" s="371"/>
    </row>
    <row r="1805" spans="1:4">
      <c r="A1805" s="371"/>
      <c r="B1805" s="371"/>
      <c r="D1805" s="371"/>
    </row>
    <row r="1806" spans="1:4">
      <c r="A1806" s="371"/>
      <c r="B1806" s="371"/>
      <c r="D1806" s="371"/>
    </row>
    <row r="1807" spans="1:4">
      <c r="A1807" s="371"/>
      <c r="B1807" s="371"/>
      <c r="D1807" s="371"/>
    </row>
    <row r="1808" spans="1:4">
      <c r="A1808" s="371"/>
      <c r="B1808" s="371"/>
      <c r="D1808" s="371"/>
    </row>
    <row r="1809" spans="1:4">
      <c r="A1809" s="371"/>
      <c r="B1809" s="371"/>
      <c r="D1809" s="371"/>
    </row>
    <row r="1810" spans="1:4">
      <c r="A1810" s="371"/>
      <c r="B1810" s="371"/>
      <c r="D1810" s="371"/>
    </row>
    <row r="1811" spans="1:4">
      <c r="A1811" s="371"/>
      <c r="B1811" s="371"/>
      <c r="D1811" s="371"/>
    </row>
    <row r="1812" spans="1:4">
      <c r="A1812" s="371"/>
      <c r="B1812" s="371"/>
      <c r="D1812" s="371"/>
    </row>
    <row r="1813" spans="1:4">
      <c r="A1813" s="371"/>
      <c r="B1813" s="371"/>
      <c r="D1813" s="371"/>
    </row>
    <row r="1814" spans="1:4">
      <c r="A1814" s="371"/>
      <c r="B1814" s="371"/>
      <c r="D1814" s="371"/>
    </row>
    <row r="1815" spans="1:4">
      <c r="A1815" s="371"/>
      <c r="B1815" s="371"/>
      <c r="D1815" s="371"/>
    </row>
    <row r="1816" spans="1:4">
      <c r="A1816" s="371"/>
      <c r="B1816" s="371"/>
      <c r="D1816" s="371"/>
    </row>
    <row r="1817" spans="1:4">
      <c r="A1817" s="371"/>
      <c r="B1817" s="371"/>
      <c r="D1817" s="371"/>
    </row>
    <row r="1818" spans="1:4">
      <c r="A1818" s="371"/>
      <c r="B1818" s="371"/>
      <c r="D1818" s="371"/>
    </row>
    <row r="1819" spans="1:4">
      <c r="A1819" s="371"/>
      <c r="B1819" s="371"/>
      <c r="D1819" s="371"/>
    </row>
    <row r="1820" spans="1:4">
      <c r="A1820" s="371"/>
      <c r="B1820" s="371"/>
      <c r="D1820" s="371"/>
    </row>
    <row r="1821" spans="1:4">
      <c r="A1821" s="371"/>
      <c r="B1821" s="371"/>
      <c r="D1821" s="371"/>
    </row>
    <row r="1822" spans="1:4">
      <c r="A1822" s="371"/>
      <c r="B1822" s="371"/>
      <c r="D1822" s="371"/>
    </row>
    <row r="1823" spans="1:4">
      <c r="A1823" s="371"/>
      <c r="B1823" s="371"/>
      <c r="D1823" s="371"/>
    </row>
    <row r="1824" spans="1:4">
      <c r="A1824" s="371"/>
      <c r="B1824" s="371"/>
      <c r="D1824" s="371"/>
    </row>
    <row r="1825" spans="1:4">
      <c r="A1825" s="371"/>
      <c r="B1825" s="371"/>
      <c r="D1825" s="371"/>
    </row>
    <row r="1826" spans="1:4">
      <c r="A1826" s="371"/>
      <c r="B1826" s="371"/>
      <c r="D1826" s="371"/>
    </row>
    <row r="1827" spans="1:4">
      <c r="A1827" s="371"/>
      <c r="B1827" s="371"/>
      <c r="D1827" s="371"/>
    </row>
    <row r="1828" spans="1:4">
      <c r="A1828" s="371"/>
      <c r="B1828" s="371"/>
      <c r="D1828" s="371"/>
    </row>
    <row r="1829" spans="1:4">
      <c r="A1829" s="371"/>
      <c r="B1829" s="371"/>
      <c r="D1829" s="371"/>
    </row>
    <row r="1830" spans="1:4">
      <c r="A1830" s="371"/>
      <c r="B1830" s="371"/>
      <c r="D1830" s="371"/>
    </row>
    <row r="1831" spans="1:4">
      <c r="A1831" s="371"/>
      <c r="B1831" s="371"/>
      <c r="D1831" s="371"/>
    </row>
    <row r="1832" spans="1:4">
      <c r="A1832" s="371"/>
      <c r="B1832" s="371"/>
      <c r="D1832" s="371"/>
    </row>
    <row r="1833" spans="1:4">
      <c r="A1833" s="371"/>
      <c r="B1833" s="371"/>
      <c r="D1833" s="371"/>
    </row>
    <row r="1834" spans="1:4">
      <c r="A1834" s="371"/>
      <c r="B1834" s="371"/>
      <c r="D1834" s="371"/>
    </row>
    <row r="1835" spans="1:4">
      <c r="A1835" s="371"/>
      <c r="B1835" s="371"/>
      <c r="D1835" s="371"/>
    </row>
    <row r="1836" spans="1:4">
      <c r="A1836" s="371"/>
      <c r="B1836" s="371"/>
      <c r="D1836" s="371"/>
    </row>
    <row r="1837" spans="1:4">
      <c r="A1837" s="371"/>
      <c r="B1837" s="371"/>
      <c r="D1837" s="371"/>
    </row>
    <row r="1838" spans="1:4">
      <c r="A1838" s="371"/>
      <c r="B1838" s="371"/>
      <c r="D1838" s="371"/>
    </row>
    <row r="1839" spans="1:4">
      <c r="A1839" s="371"/>
      <c r="B1839" s="371"/>
      <c r="D1839" s="371"/>
    </row>
    <row r="1840" spans="1:4">
      <c r="A1840" s="371"/>
      <c r="B1840" s="371"/>
      <c r="D1840" s="371"/>
    </row>
    <row r="1841" spans="1:4">
      <c r="A1841" s="371"/>
      <c r="B1841" s="371"/>
      <c r="D1841" s="371"/>
    </row>
    <row r="1842" spans="1:4">
      <c r="A1842" s="371"/>
      <c r="B1842" s="371"/>
      <c r="D1842" s="371"/>
    </row>
    <row r="1843" spans="1:4">
      <c r="A1843" s="371"/>
      <c r="B1843" s="371"/>
      <c r="D1843" s="371"/>
    </row>
    <row r="1844" spans="1:4">
      <c r="A1844" s="371"/>
      <c r="B1844" s="371"/>
      <c r="D1844" s="371"/>
    </row>
    <row r="1845" spans="1:4">
      <c r="A1845" s="371"/>
      <c r="B1845" s="371"/>
      <c r="D1845" s="371"/>
    </row>
    <row r="1846" spans="1:4">
      <c r="A1846" s="371"/>
      <c r="B1846" s="371"/>
      <c r="D1846" s="371"/>
    </row>
    <row r="1847" spans="1:4">
      <c r="A1847" s="371"/>
      <c r="B1847" s="371"/>
      <c r="D1847" s="371"/>
    </row>
    <row r="1848" spans="1:4">
      <c r="A1848" s="371"/>
      <c r="B1848" s="371"/>
      <c r="D1848" s="371"/>
    </row>
    <row r="1849" spans="1:4">
      <c r="A1849" s="371"/>
      <c r="B1849" s="371"/>
      <c r="D1849" s="371"/>
    </row>
    <row r="1850" spans="1:4">
      <c r="A1850" s="371"/>
      <c r="B1850" s="371"/>
      <c r="D1850" s="371"/>
    </row>
    <row r="1851" spans="1:4">
      <c r="A1851" s="371"/>
      <c r="B1851" s="371"/>
      <c r="D1851" s="371"/>
    </row>
    <row r="1852" spans="1:4">
      <c r="A1852" s="371"/>
      <c r="B1852" s="371"/>
      <c r="D1852" s="371"/>
    </row>
    <row r="1853" spans="1:4">
      <c r="A1853" s="371"/>
      <c r="B1853" s="371"/>
      <c r="D1853" s="371"/>
    </row>
    <row r="1854" spans="1:4">
      <c r="A1854" s="371"/>
      <c r="B1854" s="371"/>
      <c r="D1854" s="371"/>
    </row>
    <row r="1855" spans="1:4">
      <c r="A1855" s="371"/>
      <c r="B1855" s="371"/>
      <c r="D1855" s="371"/>
    </row>
    <row r="1856" spans="1:4">
      <c r="A1856" s="371"/>
      <c r="B1856" s="371"/>
      <c r="D1856" s="371"/>
    </row>
    <row r="1857" spans="1:4">
      <c r="A1857" s="371"/>
      <c r="B1857" s="371"/>
      <c r="D1857" s="371"/>
    </row>
    <row r="1858" spans="1:4">
      <c r="A1858" s="371"/>
      <c r="B1858" s="371"/>
      <c r="D1858" s="371"/>
    </row>
    <row r="1859" spans="1:4">
      <c r="A1859" s="371"/>
      <c r="B1859" s="371"/>
      <c r="D1859" s="371"/>
    </row>
    <row r="1860" spans="1:4">
      <c r="A1860" s="371"/>
      <c r="B1860" s="371"/>
      <c r="D1860" s="371"/>
    </row>
    <row r="1861" spans="1:4">
      <c r="A1861" s="371"/>
      <c r="B1861" s="371"/>
      <c r="D1861" s="371"/>
    </row>
    <row r="1862" spans="1:4">
      <c r="A1862" s="371"/>
      <c r="B1862" s="371"/>
      <c r="D1862" s="371"/>
    </row>
    <row r="1863" spans="1:4">
      <c r="A1863" s="371"/>
      <c r="B1863" s="371"/>
      <c r="D1863" s="371"/>
    </row>
    <row r="1864" spans="1:4">
      <c r="A1864" s="371"/>
      <c r="B1864" s="371"/>
      <c r="D1864" s="371"/>
    </row>
    <row r="1865" spans="1:4">
      <c r="A1865" s="371"/>
      <c r="B1865" s="371"/>
      <c r="D1865" s="371"/>
    </row>
    <row r="1866" spans="1:4">
      <c r="A1866" s="371"/>
      <c r="B1866" s="371"/>
      <c r="D1866" s="371"/>
    </row>
    <row r="1867" spans="1:4">
      <c r="A1867" s="371"/>
      <c r="B1867" s="371"/>
      <c r="D1867" s="371"/>
    </row>
    <row r="1868" spans="1:4">
      <c r="A1868" s="371"/>
      <c r="B1868" s="371"/>
      <c r="D1868" s="371"/>
    </row>
    <row r="1869" spans="1:4">
      <c r="A1869" s="371"/>
      <c r="B1869" s="371"/>
      <c r="D1869" s="371"/>
    </row>
    <row r="1870" spans="1:4">
      <c r="A1870" s="371"/>
      <c r="B1870" s="371"/>
      <c r="D1870" s="371"/>
    </row>
    <row r="1871" spans="1:4">
      <c r="A1871" s="371"/>
      <c r="B1871" s="371"/>
      <c r="D1871" s="371"/>
    </row>
    <row r="1872" spans="1:4">
      <c r="A1872" s="371"/>
      <c r="B1872" s="371"/>
      <c r="D1872" s="371"/>
    </row>
    <row r="1873" spans="1:4">
      <c r="A1873" s="371"/>
      <c r="B1873" s="371"/>
      <c r="D1873" s="371"/>
    </row>
    <row r="1874" spans="1:4">
      <c r="A1874" s="371"/>
      <c r="B1874" s="371"/>
      <c r="D1874" s="371"/>
    </row>
    <row r="1875" spans="1:4">
      <c r="A1875" s="371"/>
      <c r="B1875" s="371"/>
      <c r="D1875" s="371"/>
    </row>
    <row r="1876" spans="1:4">
      <c r="A1876" s="371"/>
      <c r="B1876" s="371"/>
      <c r="D1876" s="371"/>
    </row>
    <row r="1877" spans="1:4">
      <c r="A1877" s="371"/>
      <c r="B1877" s="371"/>
      <c r="D1877" s="371"/>
    </row>
    <row r="1878" spans="1:4">
      <c r="A1878" s="371"/>
      <c r="B1878" s="371"/>
      <c r="D1878" s="371"/>
    </row>
    <row r="1879" spans="1:4">
      <c r="A1879" s="371"/>
      <c r="B1879" s="371"/>
      <c r="D1879" s="371"/>
    </row>
    <row r="1880" spans="1:4">
      <c r="A1880" s="371"/>
      <c r="B1880" s="371"/>
      <c r="D1880" s="371"/>
    </row>
    <row r="1881" spans="1:4">
      <c r="A1881" s="371"/>
      <c r="B1881" s="371"/>
      <c r="D1881" s="371"/>
    </row>
    <row r="1882" spans="1:4">
      <c r="A1882" s="371"/>
      <c r="B1882" s="371"/>
      <c r="D1882" s="371"/>
    </row>
    <row r="1883" spans="1:4">
      <c r="A1883" s="371"/>
      <c r="B1883" s="371"/>
      <c r="D1883" s="371"/>
    </row>
    <row r="1884" spans="1:4">
      <c r="A1884" s="371"/>
      <c r="B1884" s="371"/>
      <c r="D1884" s="371"/>
    </row>
    <row r="1885" spans="1:4">
      <c r="A1885" s="371"/>
      <c r="B1885" s="371"/>
      <c r="D1885" s="371"/>
    </row>
    <row r="1886" spans="1:4">
      <c r="A1886" s="371"/>
      <c r="B1886" s="371"/>
      <c r="D1886" s="371"/>
    </row>
    <row r="1887" spans="1:4">
      <c r="A1887" s="371"/>
      <c r="B1887" s="371"/>
      <c r="D1887" s="371"/>
    </row>
    <row r="1888" spans="1:4">
      <c r="A1888" s="371"/>
      <c r="B1888" s="371"/>
      <c r="D1888" s="371"/>
    </row>
    <row r="1889" spans="1:4">
      <c r="A1889" s="371"/>
      <c r="B1889" s="371"/>
      <c r="D1889" s="371"/>
    </row>
    <row r="1890" spans="1:4">
      <c r="A1890" s="371"/>
      <c r="B1890" s="371"/>
      <c r="D1890" s="371"/>
    </row>
    <row r="1891" spans="1:4">
      <c r="A1891" s="371"/>
      <c r="B1891" s="371"/>
      <c r="D1891" s="371"/>
    </row>
    <row r="1892" spans="1:4">
      <c r="A1892" s="371"/>
      <c r="B1892" s="371"/>
      <c r="D1892" s="371"/>
    </row>
    <row r="1893" spans="1:4">
      <c r="A1893" s="371"/>
      <c r="B1893" s="371"/>
      <c r="D1893" s="371"/>
    </row>
    <row r="1894" spans="1:4">
      <c r="A1894" s="371"/>
      <c r="B1894" s="371"/>
      <c r="D1894" s="371"/>
    </row>
    <row r="1895" spans="1:4">
      <c r="A1895" s="371"/>
      <c r="B1895" s="371"/>
      <c r="D1895" s="371"/>
    </row>
    <row r="1896" spans="1:4">
      <c r="A1896" s="371"/>
      <c r="B1896" s="371"/>
      <c r="D1896" s="371"/>
    </row>
    <row r="1897" spans="1:4">
      <c r="A1897" s="371"/>
      <c r="B1897" s="371"/>
      <c r="D1897" s="371"/>
    </row>
    <row r="1898" spans="1:4">
      <c r="A1898" s="371"/>
      <c r="B1898" s="371"/>
      <c r="D1898" s="371"/>
    </row>
    <row r="1899" spans="1:4">
      <c r="A1899" s="371"/>
      <c r="B1899" s="371"/>
      <c r="D1899" s="371"/>
    </row>
    <row r="1900" spans="1:4">
      <c r="A1900" s="371"/>
      <c r="B1900" s="371"/>
      <c r="D1900" s="371"/>
    </row>
    <row r="1901" spans="1:4">
      <c r="A1901" s="371"/>
      <c r="B1901" s="371"/>
      <c r="D1901" s="371"/>
    </row>
    <row r="1902" spans="1:4">
      <c r="A1902" s="371"/>
      <c r="B1902" s="371"/>
      <c r="D1902" s="371"/>
    </row>
    <row r="1903" spans="1:4">
      <c r="A1903" s="371"/>
      <c r="B1903" s="371"/>
      <c r="D1903" s="371"/>
    </row>
    <row r="1904" spans="1:4">
      <c r="A1904" s="371"/>
      <c r="B1904" s="371"/>
      <c r="D1904" s="371"/>
    </row>
    <row r="1905" spans="1:4">
      <c r="A1905" s="371"/>
      <c r="B1905" s="371"/>
      <c r="D1905" s="371"/>
    </row>
    <row r="1906" spans="1:4">
      <c r="A1906" s="371"/>
      <c r="B1906" s="371"/>
      <c r="D1906" s="371"/>
    </row>
    <row r="1907" spans="1:4">
      <c r="A1907" s="371"/>
      <c r="B1907" s="371"/>
      <c r="D1907" s="371"/>
    </row>
    <row r="1908" spans="1:4">
      <c r="A1908" s="371"/>
      <c r="B1908" s="371"/>
      <c r="D1908" s="371"/>
    </row>
    <row r="1909" spans="1:4">
      <c r="A1909" s="371"/>
      <c r="B1909" s="371"/>
      <c r="D1909" s="371"/>
    </row>
    <row r="1910" spans="1:4">
      <c r="A1910" s="371"/>
      <c r="B1910" s="371"/>
      <c r="D1910" s="371"/>
    </row>
    <row r="1911" spans="1:4">
      <c r="A1911" s="371"/>
      <c r="B1911" s="371"/>
      <c r="D1911" s="371"/>
    </row>
    <row r="1912" spans="1:4">
      <c r="A1912" s="371"/>
      <c r="B1912" s="371"/>
      <c r="D1912" s="371"/>
    </row>
    <row r="1913" spans="1:4">
      <c r="A1913" s="371"/>
      <c r="B1913" s="371"/>
      <c r="D1913" s="371"/>
    </row>
    <row r="1914" spans="1:4">
      <c r="A1914" s="371"/>
      <c r="B1914" s="371"/>
      <c r="D1914" s="371"/>
    </row>
    <row r="1915" spans="1:4">
      <c r="A1915" s="371"/>
      <c r="B1915" s="371"/>
      <c r="D1915" s="371"/>
    </row>
    <row r="1916" spans="1:4">
      <c r="A1916" s="371"/>
      <c r="B1916" s="371"/>
      <c r="D1916" s="371"/>
    </row>
    <row r="1917" spans="1:4">
      <c r="A1917" s="371"/>
      <c r="B1917" s="371"/>
      <c r="D1917" s="371"/>
    </row>
    <row r="1918" spans="1:4">
      <c r="A1918" s="371"/>
      <c r="B1918" s="371"/>
      <c r="D1918" s="371"/>
    </row>
    <row r="1919" spans="1:4">
      <c r="A1919" s="371"/>
      <c r="B1919" s="371"/>
      <c r="D1919" s="371"/>
    </row>
    <row r="1920" spans="1:4">
      <c r="A1920" s="371"/>
      <c r="B1920" s="371"/>
      <c r="D1920" s="371"/>
    </row>
    <row r="1921" spans="1:4">
      <c r="A1921" s="371"/>
      <c r="B1921" s="371"/>
      <c r="D1921" s="371"/>
    </row>
    <row r="1922" spans="1:4">
      <c r="A1922" s="371"/>
      <c r="B1922" s="371"/>
      <c r="D1922" s="371"/>
    </row>
    <row r="1923" spans="1:4">
      <c r="A1923" s="371"/>
      <c r="B1923" s="371"/>
      <c r="D1923" s="371"/>
    </row>
    <row r="1924" spans="1:4">
      <c r="A1924" s="371"/>
      <c r="B1924" s="371"/>
      <c r="D1924" s="371"/>
    </row>
    <row r="1925" spans="1:4">
      <c r="A1925" s="371"/>
      <c r="B1925" s="371"/>
      <c r="D1925" s="371"/>
    </row>
    <row r="1926" spans="1:4">
      <c r="A1926" s="371"/>
      <c r="B1926" s="371"/>
      <c r="D1926" s="371"/>
    </row>
    <row r="1927" spans="1:4">
      <c r="A1927" s="371"/>
      <c r="B1927" s="371"/>
      <c r="D1927" s="371"/>
    </row>
    <row r="1928" spans="1:4">
      <c r="A1928" s="371"/>
      <c r="B1928" s="371"/>
      <c r="D1928" s="371"/>
    </row>
    <row r="1929" spans="1:4">
      <c r="A1929" s="371"/>
      <c r="B1929" s="371"/>
      <c r="D1929" s="371"/>
    </row>
    <row r="1930" spans="1:4">
      <c r="A1930" s="371"/>
      <c r="B1930" s="371"/>
      <c r="D1930" s="371"/>
    </row>
    <row r="1931" spans="1:4">
      <c r="A1931" s="371"/>
      <c r="B1931" s="371"/>
      <c r="D1931" s="371"/>
    </row>
    <row r="1932" spans="1:4">
      <c r="A1932" s="371"/>
      <c r="B1932" s="371"/>
      <c r="D1932" s="371"/>
    </row>
    <row r="1933" spans="1:4">
      <c r="A1933" s="371"/>
      <c r="B1933" s="371"/>
      <c r="D1933" s="371"/>
    </row>
    <row r="1934" spans="1:4">
      <c r="A1934" s="371"/>
      <c r="B1934" s="371"/>
      <c r="D1934" s="371"/>
    </row>
    <row r="1935" spans="1:4">
      <c r="A1935" s="371"/>
      <c r="B1935" s="371"/>
      <c r="D1935" s="371"/>
    </row>
    <row r="1936" spans="1:4">
      <c r="A1936" s="371"/>
      <c r="B1936" s="371"/>
      <c r="D1936" s="371"/>
    </row>
    <row r="1937" spans="1:4">
      <c r="A1937" s="371"/>
      <c r="B1937" s="371"/>
      <c r="D1937" s="371"/>
    </row>
    <row r="1938" spans="1:4">
      <c r="A1938" s="371"/>
      <c r="B1938" s="371"/>
      <c r="D1938" s="371"/>
    </row>
    <row r="1939" spans="1:4">
      <c r="A1939" s="371"/>
      <c r="B1939" s="371"/>
      <c r="D1939" s="371"/>
    </row>
    <row r="1940" spans="1:4">
      <c r="A1940" s="371"/>
      <c r="B1940" s="371"/>
      <c r="D1940" s="371"/>
    </row>
    <row r="1941" spans="1:4">
      <c r="A1941" s="371"/>
      <c r="B1941" s="371"/>
      <c r="D1941" s="371"/>
    </row>
    <row r="1942" spans="1:4">
      <c r="A1942" s="371"/>
      <c r="B1942" s="371"/>
      <c r="D1942" s="371"/>
    </row>
    <row r="1943" spans="1:4">
      <c r="A1943" s="371"/>
      <c r="B1943" s="371"/>
      <c r="D1943" s="371"/>
    </row>
    <row r="1944" spans="1:4">
      <c r="A1944" s="371"/>
      <c r="B1944" s="371"/>
      <c r="D1944" s="371"/>
    </row>
    <row r="1945" spans="1:4">
      <c r="A1945" s="371"/>
      <c r="B1945" s="371"/>
      <c r="D1945" s="371"/>
    </row>
    <row r="1946" spans="1:4">
      <c r="A1946" s="371"/>
      <c r="B1946" s="371"/>
      <c r="D1946" s="371"/>
    </row>
    <row r="1947" spans="1:4">
      <c r="A1947" s="371"/>
      <c r="B1947" s="371"/>
      <c r="D1947" s="371"/>
    </row>
    <row r="1948" spans="1:4">
      <c r="A1948" s="371"/>
      <c r="B1948" s="371"/>
      <c r="D1948" s="371"/>
    </row>
    <row r="1949" spans="1:4">
      <c r="A1949" s="371"/>
      <c r="B1949" s="371"/>
      <c r="D1949" s="371"/>
    </row>
    <row r="1950" spans="1:4">
      <c r="A1950" s="371"/>
      <c r="B1950" s="371"/>
      <c r="D1950" s="371"/>
    </row>
    <row r="1951" spans="1:4">
      <c r="A1951" s="371"/>
      <c r="B1951" s="371"/>
      <c r="D1951" s="371"/>
    </row>
    <row r="1952" spans="1:4">
      <c r="A1952" s="371"/>
      <c r="B1952" s="371"/>
      <c r="D1952" s="371"/>
    </row>
    <row r="1953" spans="1:4">
      <c r="A1953" s="371"/>
      <c r="B1953" s="371"/>
      <c r="D1953" s="371"/>
    </row>
    <row r="1954" spans="1:4">
      <c r="A1954" s="371"/>
      <c r="B1954" s="371"/>
      <c r="D1954" s="371"/>
    </row>
    <row r="1955" spans="1:4">
      <c r="A1955" s="371"/>
      <c r="B1955" s="371"/>
      <c r="D1955" s="371"/>
    </row>
    <row r="1956" spans="1:4">
      <c r="A1956" s="371"/>
      <c r="B1956" s="371"/>
      <c r="D1956" s="371"/>
    </row>
    <row r="1957" spans="1:4">
      <c r="A1957" s="371"/>
      <c r="B1957" s="371"/>
      <c r="D1957" s="371"/>
    </row>
    <row r="1958" spans="1:4">
      <c r="A1958" s="371"/>
      <c r="B1958" s="371"/>
      <c r="D1958" s="371"/>
    </row>
    <row r="1959" spans="1:4">
      <c r="A1959" s="371"/>
      <c r="B1959" s="371"/>
      <c r="D1959" s="371"/>
    </row>
    <row r="1960" spans="1:4">
      <c r="A1960" s="371"/>
      <c r="B1960" s="371"/>
      <c r="D1960" s="371"/>
    </row>
    <row r="1961" spans="1:4">
      <c r="A1961" s="371"/>
      <c r="B1961" s="371"/>
      <c r="D1961" s="371"/>
    </row>
    <row r="1962" spans="1:4">
      <c r="A1962" s="371"/>
      <c r="B1962" s="371"/>
      <c r="D1962" s="371"/>
    </row>
    <row r="1963" spans="1:4">
      <c r="A1963" s="371"/>
      <c r="B1963" s="371"/>
      <c r="D1963" s="371"/>
    </row>
    <row r="1964" spans="1:4">
      <c r="A1964" s="371"/>
      <c r="B1964" s="371"/>
      <c r="D1964" s="371"/>
    </row>
    <row r="1965" spans="1:4">
      <c r="A1965" s="371"/>
      <c r="B1965" s="371"/>
      <c r="D1965" s="371"/>
    </row>
    <row r="1966" spans="1:4">
      <c r="A1966" s="371"/>
      <c r="B1966" s="371"/>
      <c r="D1966" s="371"/>
    </row>
    <row r="1967" spans="1:4">
      <c r="A1967" s="371"/>
      <c r="B1967" s="371"/>
      <c r="D1967" s="371"/>
    </row>
    <row r="1968" spans="1:4">
      <c r="A1968" s="371"/>
      <c r="B1968" s="371"/>
      <c r="D1968" s="371"/>
    </row>
    <row r="1969" spans="1:4">
      <c r="A1969" s="371"/>
      <c r="B1969" s="371"/>
      <c r="D1969" s="371"/>
    </row>
    <row r="1970" spans="1:4">
      <c r="A1970" s="371"/>
      <c r="B1970" s="371"/>
      <c r="D1970" s="371"/>
    </row>
    <row r="1971" spans="1:4">
      <c r="A1971" s="371"/>
      <c r="B1971" s="371"/>
      <c r="D1971" s="371"/>
    </row>
    <row r="1972" spans="1:4">
      <c r="A1972" s="371"/>
      <c r="B1972" s="371"/>
      <c r="D1972" s="371"/>
    </row>
    <row r="1973" spans="1:4">
      <c r="A1973" s="371"/>
      <c r="B1973" s="371"/>
      <c r="D1973" s="371"/>
    </row>
    <row r="1974" spans="1:4">
      <c r="A1974" s="371"/>
      <c r="B1974" s="371"/>
      <c r="D1974" s="371"/>
    </row>
    <row r="1975" spans="1:4">
      <c r="A1975" s="371"/>
      <c r="B1975" s="371"/>
      <c r="D1975" s="371"/>
    </row>
    <row r="1976" spans="1:4">
      <c r="A1976" s="371"/>
      <c r="B1976" s="371"/>
      <c r="D1976" s="371"/>
    </row>
    <row r="1977" spans="1:4">
      <c r="A1977" s="371"/>
      <c r="B1977" s="371"/>
      <c r="D1977" s="371"/>
    </row>
    <row r="1978" spans="1:4">
      <c r="A1978" s="371"/>
      <c r="B1978" s="371"/>
      <c r="D1978" s="371"/>
    </row>
    <row r="1979" spans="1:4">
      <c r="A1979" s="371"/>
      <c r="B1979" s="371"/>
      <c r="D1979" s="371"/>
    </row>
    <row r="1980" spans="1:4">
      <c r="A1980" s="371"/>
      <c r="B1980" s="371"/>
      <c r="D1980" s="371"/>
    </row>
    <row r="1981" spans="1:4">
      <c r="A1981" s="371"/>
      <c r="B1981" s="371"/>
      <c r="D1981" s="371"/>
    </row>
    <row r="1982" spans="1:4">
      <c r="A1982" s="371"/>
      <c r="B1982" s="371"/>
      <c r="D1982" s="371"/>
    </row>
    <row r="1983" spans="1:4">
      <c r="A1983" s="371"/>
      <c r="B1983" s="371"/>
      <c r="D1983" s="371"/>
    </row>
    <row r="1984" spans="1:4">
      <c r="A1984" s="371"/>
      <c r="B1984" s="371"/>
      <c r="D1984" s="371"/>
    </row>
    <row r="1985" spans="1:4">
      <c r="A1985" s="371"/>
      <c r="B1985" s="371"/>
      <c r="D1985" s="371"/>
    </row>
    <row r="1986" spans="1:4">
      <c r="A1986" s="371"/>
      <c r="B1986" s="371"/>
      <c r="D1986" s="371"/>
    </row>
    <row r="1987" spans="1:4">
      <c r="A1987" s="371"/>
      <c r="B1987" s="371"/>
      <c r="D1987" s="371"/>
    </row>
    <row r="1988" spans="1:4">
      <c r="A1988" s="371"/>
      <c r="B1988" s="371"/>
      <c r="D1988" s="371"/>
    </row>
    <row r="1989" spans="1:4">
      <c r="A1989" s="371"/>
      <c r="B1989" s="371"/>
      <c r="D1989" s="371"/>
    </row>
    <row r="1990" spans="1:4">
      <c r="A1990" s="371"/>
      <c r="B1990" s="371"/>
      <c r="D1990" s="371"/>
    </row>
    <row r="1991" spans="1:4">
      <c r="A1991" s="371"/>
      <c r="B1991" s="371"/>
      <c r="D1991" s="371"/>
    </row>
    <row r="1992" spans="1:4">
      <c r="A1992" s="371"/>
      <c r="B1992" s="371"/>
      <c r="D1992" s="371"/>
    </row>
    <row r="1993" spans="1:4">
      <c r="A1993" s="371"/>
      <c r="B1993" s="371"/>
      <c r="D1993" s="371"/>
    </row>
    <row r="1994" spans="1:4">
      <c r="A1994" s="371"/>
      <c r="B1994" s="371"/>
      <c r="D1994" s="371"/>
    </row>
    <row r="1995" spans="1:4">
      <c r="A1995" s="371"/>
      <c r="B1995" s="371"/>
      <c r="D1995" s="371"/>
    </row>
    <row r="1996" spans="1:4">
      <c r="A1996" s="371"/>
      <c r="B1996" s="371"/>
      <c r="D1996" s="371"/>
    </row>
    <row r="1997" spans="1:4">
      <c r="A1997" s="371"/>
      <c r="B1997" s="371"/>
      <c r="D1997" s="371"/>
    </row>
    <row r="1998" spans="1:4">
      <c r="A1998" s="371"/>
      <c r="B1998" s="371"/>
      <c r="D1998" s="371"/>
    </row>
    <row r="1999" spans="1:4">
      <c r="A1999" s="371"/>
      <c r="B1999" s="371"/>
      <c r="D1999" s="371"/>
    </row>
    <row r="2000" spans="1:4">
      <c r="A2000" s="371"/>
      <c r="B2000" s="371"/>
      <c r="D2000" s="371"/>
    </row>
    <row r="2001" spans="1:4">
      <c r="A2001" s="371"/>
      <c r="B2001" s="371"/>
      <c r="D2001" s="371"/>
    </row>
    <row r="2002" spans="1:4">
      <c r="A2002" s="371"/>
      <c r="B2002" s="371"/>
      <c r="D2002" s="371"/>
    </row>
    <row r="2003" spans="1:4">
      <c r="A2003" s="371"/>
      <c r="B2003" s="371"/>
      <c r="D2003" s="371"/>
    </row>
    <row r="2004" spans="1:4">
      <c r="A2004" s="371"/>
      <c r="B2004" s="371"/>
      <c r="D2004" s="371"/>
    </row>
    <row r="2005" spans="1:4">
      <c r="A2005" s="371"/>
      <c r="B2005" s="371"/>
      <c r="D2005" s="371"/>
    </row>
    <row r="2006" spans="1:4">
      <c r="A2006" s="371"/>
      <c r="B2006" s="371"/>
      <c r="D2006" s="371"/>
    </row>
    <row r="2007" spans="1:4">
      <c r="A2007" s="371"/>
      <c r="B2007" s="371"/>
      <c r="D2007" s="371"/>
    </row>
  </sheetData>
  <customSheetViews>
    <customSheetView guid="{2217AF83-9A9D-4254-ABC6-A5EBECD51169}" scale="85" showAutoFilter="1">
      <pane ySplit="1" topLeftCell="A20" activePane="bottomLeft" state="frozenSplit"/>
      <selection pane="bottomLeft" activeCell="C32" sqref="C32"/>
      <pageMargins left="0.7" right="0.7" top="0.75" bottom="0.75" header="0.3" footer="0.3"/>
      <headerFooter alignWithMargins="0"/>
      <autoFilter ref="A1:H721" xr:uid="{00000000-0000-0000-0000-000000000000}"/>
    </customSheetView>
  </customSheetViews>
  <mergeCells count="1">
    <mergeCell ref="L15:M15"/>
  </mergeCells>
  <phoneticPr fontId="6" type="noConversion"/>
  <conditionalFormatting sqref="A73:A74">
    <cfRule type="duplicateValues" dxfId="55" priority="5"/>
  </conditionalFormatting>
  <conditionalFormatting sqref="A151">
    <cfRule type="duplicateValues" dxfId="54" priority="4"/>
  </conditionalFormatting>
  <conditionalFormatting sqref="A189">
    <cfRule type="duplicateValues" dxfId="53" priority="3"/>
  </conditionalFormatting>
  <conditionalFormatting sqref="A265">
    <cfRule type="duplicateValues" dxfId="52" priority="2"/>
  </conditionalFormatting>
  <conditionalFormatting sqref="A1051:A1062">
    <cfRule type="expression" dxfId="51" priority="1" stopIfTrue="1">
      <formula>COUNTIF($A:$A,$U:$U)</formula>
    </cfRule>
  </conditionalFormatting>
  <conditionalFormatting sqref="A266:A277 A190:A264 A152:A188 A3:A72 A75:A150">
    <cfRule type="duplicateValues" dxfId="50" priority="6"/>
  </conditionalFormatting>
  <pageMargins left="0.75" right="0.75" top="1" bottom="1" header="0.5" footer="0.5"/>
  <pageSetup scale="53" orientation="portrait" verticalDpi="0" r:id="rId1"/>
  <headerFooter alignWithMargins="0"/>
  <colBreaks count="1" manualBreakCount="1">
    <brk id="10" max="76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indexed="42"/>
  </sheetPr>
  <dimension ref="A1:IU53"/>
  <sheetViews>
    <sheetView zoomScaleNormal="100" zoomScaleSheetLayoutView="100" zoomScalePageLayoutView="78" workbookViewId="0">
      <selection sqref="A1:F1"/>
    </sheetView>
  </sheetViews>
  <sheetFormatPr defaultColWidth="8.86328125" defaultRowHeight="15"/>
  <cols>
    <col min="1" max="1" width="43.265625" style="31" customWidth="1"/>
    <col min="2" max="2" width="17.86328125" style="31" customWidth="1"/>
    <col min="3" max="3" width="14.1328125" style="31" customWidth="1"/>
    <col min="4" max="4" width="14.86328125" style="31" customWidth="1"/>
    <col min="5" max="5" width="15.3984375" style="31" customWidth="1"/>
    <col min="6" max="6" width="15.86328125" style="31" customWidth="1"/>
    <col min="7" max="7" width="15.3984375" style="31" customWidth="1"/>
    <col min="8" max="8" width="11.3984375" style="31" customWidth="1"/>
    <col min="9" max="9" width="10.3984375" style="31" bestFit="1" customWidth="1"/>
    <col min="10" max="10" width="12.73046875" style="31" customWidth="1"/>
    <col min="11" max="12" width="11.73046875" style="31" bestFit="1" customWidth="1"/>
    <col min="13" max="13" width="10.3984375" style="31" bestFit="1" customWidth="1"/>
    <col min="14" max="16384" width="8.86328125" style="31"/>
  </cols>
  <sheetData>
    <row r="1" spans="1:255">
      <c r="A1" s="503" t="s">
        <v>421</v>
      </c>
      <c r="B1" s="504"/>
      <c r="C1" s="504"/>
      <c r="D1" s="504"/>
      <c r="E1" s="504"/>
      <c r="F1" s="504"/>
      <c r="G1" s="81"/>
      <c r="H1" s="81"/>
      <c r="I1" s="81"/>
      <c r="J1" s="81"/>
      <c r="K1" s="81"/>
      <c r="L1" s="81"/>
      <c r="M1" s="81"/>
      <c r="N1" s="81"/>
      <c r="O1" s="81"/>
      <c r="P1" s="81"/>
      <c r="Q1" s="81"/>
      <c r="R1" s="81"/>
    </row>
    <row r="2" spans="1:255" ht="22.5" customHeight="1">
      <c r="A2" s="520"/>
      <c r="B2" s="521"/>
      <c r="C2" s="521"/>
      <c r="D2" s="521"/>
      <c r="E2" s="521"/>
      <c r="F2" s="521"/>
      <c r="G2" s="81"/>
      <c r="H2" s="82"/>
      <c r="I2" s="81"/>
      <c r="J2" s="81"/>
      <c r="K2" s="81"/>
      <c r="L2" s="81"/>
      <c r="M2" s="81"/>
      <c r="N2" s="81"/>
      <c r="O2" s="81"/>
      <c r="P2" s="81"/>
      <c r="Q2" s="81"/>
      <c r="R2" s="81"/>
      <c r="S2" s="81"/>
      <c r="T2" s="81"/>
      <c r="U2" s="81"/>
      <c r="V2" s="81"/>
      <c r="W2" s="81"/>
      <c r="X2" s="81"/>
      <c r="Y2" s="81"/>
      <c r="Z2" s="81"/>
    </row>
    <row r="3" spans="1:255" ht="27" customHeight="1">
      <c r="A3" s="511" t="s">
        <v>81</v>
      </c>
      <c r="B3" s="512"/>
      <c r="C3" s="513"/>
      <c r="D3" s="513"/>
      <c r="E3" s="513"/>
      <c r="F3" s="513"/>
      <c r="G3" s="98" t="s">
        <v>166</v>
      </c>
      <c r="H3" s="82"/>
      <c r="I3" s="81"/>
      <c r="J3" s="81"/>
      <c r="K3" s="81"/>
      <c r="L3" s="81"/>
      <c r="M3" s="81"/>
      <c r="N3" s="81"/>
      <c r="O3" s="81"/>
      <c r="P3" s="81"/>
      <c r="Q3" s="81"/>
      <c r="R3" s="81"/>
      <c r="S3" s="81"/>
      <c r="T3" s="81"/>
      <c r="U3" s="81"/>
      <c r="V3" s="81"/>
      <c r="W3" s="81"/>
      <c r="X3" s="81"/>
      <c r="Y3" s="81"/>
      <c r="Z3" s="81"/>
    </row>
    <row r="4" spans="1:255" s="29" customFormat="1" ht="18.75" customHeight="1">
      <c r="A4" s="514" t="s">
        <v>236</v>
      </c>
      <c r="B4" s="515"/>
      <c r="C4" s="515"/>
      <c r="D4" s="515"/>
      <c r="E4" s="516">
        <f>Certification!B3</f>
        <v>44044</v>
      </c>
      <c r="F4" s="517"/>
      <c r="G4" s="36" t="s">
        <v>167</v>
      </c>
      <c r="H4" s="93"/>
      <c r="I4" s="89"/>
      <c r="J4" s="89"/>
      <c r="K4" s="89"/>
      <c r="L4" s="89"/>
      <c r="M4" s="89"/>
      <c r="N4" s="89"/>
      <c r="O4" s="89"/>
      <c r="P4" s="89"/>
      <c r="Q4" s="89"/>
      <c r="R4" s="89"/>
      <c r="S4" s="89"/>
      <c r="T4" s="89"/>
      <c r="U4" s="89"/>
      <c r="V4" s="89"/>
      <c r="W4" s="89"/>
      <c r="X4" s="89"/>
      <c r="Y4" s="89"/>
      <c r="Z4" s="89"/>
    </row>
    <row r="5" spans="1:255">
      <c r="A5" s="496" t="s">
        <v>159</v>
      </c>
      <c r="B5" s="496"/>
      <c r="C5" s="496"/>
      <c r="D5" s="496"/>
      <c r="E5" s="105" t="s">
        <v>371</v>
      </c>
      <c r="F5" s="106" t="s">
        <v>370</v>
      </c>
      <c r="G5" s="80" t="s">
        <v>372</v>
      </c>
      <c r="H5" s="81"/>
      <c r="I5" s="81"/>
      <c r="J5" s="81"/>
      <c r="K5" s="81"/>
      <c r="L5" s="81"/>
      <c r="M5" s="81"/>
      <c r="N5" s="81"/>
      <c r="O5" s="81"/>
      <c r="P5" s="81"/>
      <c r="Q5" s="81"/>
      <c r="R5" s="81"/>
      <c r="S5" s="81"/>
      <c r="T5" s="81"/>
      <c r="U5" s="81"/>
      <c r="V5" s="81"/>
      <c r="W5" s="81"/>
      <c r="X5" s="81"/>
      <c r="Y5" s="81"/>
      <c r="Z5" s="81"/>
    </row>
    <row r="6" spans="1:255" s="29" customFormat="1" ht="29.25" customHeight="1">
      <c r="A6" s="509" t="s">
        <v>63</v>
      </c>
      <c r="B6" s="510"/>
      <c r="C6" s="510"/>
      <c r="D6" s="510"/>
      <c r="E6" s="345">
        <f>HLOOKUP($E$4,'LSE Allocations'!$D$7:$O$41,32, FALSE)</f>
        <v>0</v>
      </c>
      <c r="F6" s="348">
        <v>0</v>
      </c>
      <c r="G6" s="36" t="s">
        <v>363</v>
      </c>
      <c r="H6" s="93"/>
      <c r="I6" s="89"/>
      <c r="J6" s="89"/>
      <c r="K6" s="89"/>
      <c r="L6" s="89"/>
      <c r="M6" s="89"/>
      <c r="N6" s="89"/>
      <c r="O6" s="89"/>
      <c r="P6" s="89"/>
      <c r="Q6" s="89"/>
      <c r="R6" s="89"/>
      <c r="S6" s="89"/>
      <c r="T6" s="89"/>
      <c r="U6" s="89"/>
      <c r="V6" s="89"/>
      <c r="W6" s="89"/>
      <c r="X6" s="89"/>
      <c r="Y6" s="89"/>
      <c r="Z6" s="89"/>
    </row>
    <row r="7" spans="1:255" s="29" customFormat="1" ht="30" customHeight="1">
      <c r="A7" s="509" t="s">
        <v>64</v>
      </c>
      <c r="B7" s="510"/>
      <c r="C7" s="510"/>
      <c r="D7" s="510"/>
      <c r="E7" s="345">
        <f>HLOOKUP($E$4,'LSE Allocations'!$D$7:$O$41,33, FALSE)</f>
        <v>0</v>
      </c>
      <c r="F7" s="348">
        <v>0</v>
      </c>
      <c r="G7" s="36" t="s">
        <v>364</v>
      </c>
      <c r="H7" s="93"/>
      <c r="I7" s="89"/>
      <c r="J7" s="89"/>
      <c r="K7" s="89"/>
      <c r="L7" s="89"/>
      <c r="M7" s="89"/>
      <c r="N7" s="89"/>
      <c r="O7" s="89"/>
      <c r="P7" s="89"/>
      <c r="Q7" s="89"/>
      <c r="R7" s="89"/>
      <c r="S7" s="89"/>
      <c r="T7" s="89"/>
      <c r="U7" s="89"/>
      <c r="V7" s="89"/>
      <c r="W7" s="89"/>
      <c r="X7" s="89"/>
      <c r="Y7" s="89"/>
      <c r="Z7" s="89"/>
    </row>
    <row r="8" spans="1:255" s="29" customFormat="1" ht="29.25" customHeight="1">
      <c r="A8" s="509" t="s">
        <v>65</v>
      </c>
      <c r="B8" s="510"/>
      <c r="C8" s="510"/>
      <c r="D8" s="510"/>
      <c r="E8" s="345">
        <v>0</v>
      </c>
      <c r="F8" s="348">
        <f>HLOOKUP($E$4,'LSE Allocations'!$D$7:$O$41,34, FALSE)</f>
        <v>0</v>
      </c>
      <c r="G8" s="36" t="s">
        <v>365</v>
      </c>
      <c r="H8" s="93"/>
      <c r="I8" s="89"/>
      <c r="J8" s="89"/>
      <c r="K8" s="89"/>
      <c r="L8" s="89"/>
      <c r="M8" s="89"/>
      <c r="N8" s="89"/>
      <c r="O8" s="89"/>
      <c r="P8" s="89"/>
      <c r="Q8" s="89"/>
      <c r="R8" s="89"/>
      <c r="S8" s="89"/>
      <c r="T8" s="89"/>
      <c r="U8" s="89"/>
      <c r="V8" s="89"/>
      <c r="W8" s="89"/>
      <c r="X8" s="89"/>
      <c r="Y8" s="89"/>
      <c r="Z8" s="89"/>
    </row>
    <row r="9" spans="1:255" s="29" customFormat="1" ht="29.25" customHeight="1">
      <c r="A9" s="506" t="s">
        <v>355</v>
      </c>
      <c r="B9" s="507"/>
      <c r="C9" s="507"/>
      <c r="D9" s="508"/>
      <c r="E9" s="345">
        <f>1.15*(E6+E7+E8)</f>
        <v>0</v>
      </c>
      <c r="F9" s="348">
        <f>1.15*(F6+F7+F8)</f>
        <v>0</v>
      </c>
      <c r="G9" s="36" t="s">
        <v>356</v>
      </c>
      <c r="H9" s="93"/>
      <c r="I9" s="89"/>
      <c r="J9" s="89"/>
      <c r="K9" s="89"/>
      <c r="L9" s="89"/>
      <c r="M9" s="89"/>
      <c r="N9" s="89"/>
      <c r="O9" s="89"/>
      <c r="P9" s="89"/>
      <c r="Q9" s="89"/>
      <c r="R9" s="89"/>
      <c r="S9" s="89"/>
      <c r="T9" s="89"/>
      <c r="U9" s="89"/>
      <c r="V9" s="89"/>
      <c r="W9" s="89"/>
      <c r="X9" s="89"/>
      <c r="Y9" s="89"/>
      <c r="Z9" s="89"/>
    </row>
    <row r="10" spans="1:255" s="29" customFormat="1" ht="29.25" customHeight="1">
      <c r="A10" s="518" t="s">
        <v>354</v>
      </c>
      <c r="B10" s="519"/>
      <c r="C10" s="519"/>
      <c r="D10" s="519"/>
      <c r="E10" s="345">
        <f>0.9*E9</f>
        <v>0</v>
      </c>
      <c r="F10" s="348">
        <f>0.9*F9</f>
        <v>0</v>
      </c>
      <c r="G10" s="37" t="s">
        <v>419</v>
      </c>
      <c r="H10" s="93"/>
      <c r="I10" s="89"/>
      <c r="J10" s="89"/>
      <c r="K10" s="89"/>
      <c r="L10" s="89"/>
      <c r="M10" s="89"/>
      <c r="N10" s="89"/>
      <c r="O10" s="89"/>
      <c r="P10" s="89"/>
      <c r="Q10" s="89"/>
      <c r="R10" s="89"/>
      <c r="S10" s="89"/>
      <c r="T10" s="89"/>
      <c r="U10" s="89"/>
      <c r="V10" s="89"/>
      <c r="W10" s="89"/>
      <c r="X10" s="89"/>
      <c r="Y10" s="89"/>
      <c r="Z10" s="89"/>
    </row>
    <row r="11" spans="1:255" s="29" customFormat="1" ht="22.5" customHeight="1">
      <c r="A11" s="524" t="s">
        <v>1331</v>
      </c>
      <c r="B11" s="525"/>
      <c r="C11" s="525"/>
      <c r="D11" s="526"/>
      <c r="E11" s="345">
        <f>HLOOKUP($E$4,'LSE Allocations'!$D$158:$O$162,2, FALSE)+HLOOKUP($E$4,'LSE Allocations'!$D$158:$O$162,5, FALSE)</f>
        <v>0</v>
      </c>
      <c r="F11" s="348">
        <f>HLOOKUP($E$4,'LSE Allocations'!$D$158:$O$162,3, FALSE)+HLOOKUP($E$4,'LSE Allocations'!$D$158:$O$162,4, FALSE)</f>
        <v>0</v>
      </c>
      <c r="G11" s="36" t="s">
        <v>640</v>
      </c>
      <c r="H11" s="93"/>
      <c r="I11" s="89"/>
      <c r="J11" s="89"/>
      <c r="K11" s="89"/>
      <c r="L11" s="89"/>
      <c r="M11" s="89"/>
      <c r="N11" s="89"/>
      <c r="O11" s="89"/>
      <c r="P11" s="89"/>
      <c r="Q11" s="89"/>
      <c r="R11" s="89"/>
      <c r="S11" s="89"/>
      <c r="T11" s="89"/>
      <c r="U11" s="89"/>
      <c r="V11" s="89"/>
      <c r="W11" s="89"/>
      <c r="X11" s="89"/>
      <c r="Y11" s="89"/>
      <c r="Z11" s="89"/>
    </row>
    <row r="12" spans="1:255" s="29" customFormat="1" ht="18" customHeight="1">
      <c r="A12" s="527" t="s">
        <v>418</v>
      </c>
      <c r="B12" s="507"/>
      <c r="C12" s="507"/>
      <c r="D12" s="508"/>
      <c r="E12" s="345">
        <f>ROUND(E10-E11,0)</f>
        <v>0</v>
      </c>
      <c r="F12" s="348">
        <f>ROUND(F10-F11,0)</f>
        <v>0</v>
      </c>
      <c r="G12" s="36" t="s">
        <v>161</v>
      </c>
      <c r="H12" s="93"/>
      <c r="I12" s="89"/>
      <c r="J12" s="89"/>
      <c r="K12" s="89"/>
      <c r="L12" s="89"/>
      <c r="M12" s="89"/>
      <c r="N12" s="89"/>
      <c r="O12" s="89"/>
      <c r="P12" s="89"/>
      <c r="Q12" s="89"/>
      <c r="R12" s="89"/>
      <c r="S12" s="89"/>
      <c r="T12" s="89"/>
      <c r="U12" s="89"/>
      <c r="V12" s="89"/>
      <c r="W12" s="89"/>
      <c r="X12" s="89"/>
      <c r="Y12" s="89"/>
      <c r="Z12" s="89"/>
    </row>
    <row r="13" spans="1:255" s="29" customFormat="1" ht="26.25" customHeight="1">
      <c r="A13" s="518" t="s">
        <v>368</v>
      </c>
      <c r="B13" s="510"/>
      <c r="C13" s="510"/>
      <c r="D13" s="510"/>
      <c r="E13" s="522">
        <f>E12+F12</f>
        <v>0</v>
      </c>
      <c r="F13" s="523"/>
      <c r="G13" s="37" t="s">
        <v>367</v>
      </c>
      <c r="H13" s="93"/>
      <c r="I13" s="89"/>
      <c r="J13" s="89"/>
      <c r="K13" s="89"/>
      <c r="L13" s="89"/>
      <c r="M13" s="89"/>
      <c r="N13" s="89"/>
      <c r="O13" s="89"/>
      <c r="P13" s="89"/>
      <c r="Q13" s="89"/>
      <c r="R13" s="89"/>
      <c r="S13" s="89"/>
      <c r="T13" s="89"/>
      <c r="U13" s="89"/>
      <c r="V13" s="89"/>
      <c r="W13" s="89"/>
      <c r="X13" s="89"/>
      <c r="Y13" s="89"/>
      <c r="Z13" s="89"/>
    </row>
    <row r="14" spans="1:255" s="40" customFormat="1" ht="21" customHeight="1">
      <c r="A14" s="505"/>
      <c r="B14" s="505"/>
      <c r="C14" s="505"/>
      <c r="D14" s="505"/>
      <c r="E14" s="505"/>
      <c r="F14" s="505"/>
      <c r="G14" s="95"/>
      <c r="H14" s="94"/>
      <c r="I14" s="95"/>
      <c r="J14" s="95"/>
      <c r="K14" s="95"/>
      <c r="L14" s="94"/>
      <c r="M14" s="95"/>
      <c r="N14" s="95"/>
      <c r="O14" s="95"/>
      <c r="P14" s="94"/>
      <c r="Q14" s="95"/>
      <c r="R14" s="95"/>
      <c r="S14" s="95"/>
      <c r="T14" s="94"/>
      <c r="U14" s="95"/>
      <c r="V14" s="95"/>
      <c r="W14" s="95"/>
      <c r="X14" s="94"/>
      <c r="Y14" s="95"/>
      <c r="Z14" s="95"/>
      <c r="AA14" s="39"/>
      <c r="AB14" s="38"/>
      <c r="AC14" s="39"/>
      <c r="AD14" s="39"/>
      <c r="AE14" s="39"/>
      <c r="AF14" s="38"/>
      <c r="AG14" s="39"/>
      <c r="AH14" s="39"/>
      <c r="AI14" s="39"/>
      <c r="AJ14" s="38"/>
      <c r="AK14" s="39"/>
      <c r="AL14" s="39"/>
      <c r="AM14" s="39"/>
      <c r="AN14" s="38"/>
      <c r="AO14" s="39"/>
      <c r="AP14" s="39"/>
      <c r="AQ14" s="39"/>
      <c r="AR14" s="38"/>
      <c r="AS14" s="39"/>
      <c r="AT14" s="39"/>
      <c r="AU14" s="39"/>
      <c r="AV14" s="38"/>
      <c r="AW14" s="39"/>
      <c r="AX14" s="39"/>
      <c r="AY14" s="39"/>
      <c r="AZ14" s="38"/>
      <c r="BA14" s="39"/>
      <c r="BB14" s="39"/>
      <c r="BC14" s="39"/>
      <c r="BD14" s="38"/>
      <c r="BE14" s="39"/>
      <c r="BF14" s="39"/>
      <c r="BG14" s="39"/>
      <c r="BH14" s="38"/>
      <c r="BI14" s="39"/>
      <c r="BJ14" s="39"/>
      <c r="BK14" s="39"/>
      <c r="BL14" s="38"/>
      <c r="BM14" s="39"/>
      <c r="BN14" s="39"/>
      <c r="BO14" s="39"/>
      <c r="BP14" s="38"/>
      <c r="BQ14" s="39"/>
      <c r="BR14" s="39"/>
      <c r="BS14" s="39"/>
      <c r="BT14" s="38"/>
      <c r="BU14" s="39"/>
      <c r="BV14" s="39"/>
      <c r="BW14" s="39"/>
      <c r="BX14" s="38"/>
      <c r="BY14" s="39"/>
      <c r="BZ14" s="39"/>
      <c r="CA14" s="39"/>
      <c r="CB14" s="38"/>
      <c r="CC14" s="39"/>
      <c r="CD14" s="39"/>
      <c r="CE14" s="39"/>
      <c r="CF14" s="38"/>
      <c r="CG14" s="39"/>
      <c r="CH14" s="39"/>
      <c r="CI14" s="39"/>
      <c r="CJ14" s="38"/>
      <c r="CK14" s="39"/>
      <c r="CL14" s="39"/>
      <c r="CM14" s="39"/>
      <c r="CN14" s="38"/>
      <c r="CO14" s="39"/>
      <c r="CP14" s="39"/>
      <c r="CQ14" s="39"/>
      <c r="CR14" s="38"/>
      <c r="CS14" s="39"/>
      <c r="CT14" s="39"/>
      <c r="CU14" s="39"/>
      <c r="CV14" s="38"/>
      <c r="CW14" s="39"/>
      <c r="CX14" s="39"/>
      <c r="CY14" s="39"/>
      <c r="CZ14" s="38"/>
      <c r="DA14" s="39"/>
      <c r="DB14" s="39"/>
      <c r="DC14" s="39"/>
      <c r="DD14" s="38"/>
      <c r="DE14" s="39"/>
      <c r="DF14" s="39"/>
      <c r="DG14" s="39"/>
      <c r="DH14" s="38"/>
      <c r="DI14" s="39"/>
      <c r="DJ14" s="39"/>
      <c r="DK14" s="39"/>
      <c r="DL14" s="38"/>
      <c r="DM14" s="39"/>
      <c r="DN14" s="39"/>
      <c r="DO14" s="39"/>
      <c r="DP14" s="38"/>
      <c r="DQ14" s="39"/>
      <c r="DR14" s="39"/>
      <c r="DS14" s="39"/>
      <c r="DT14" s="38"/>
      <c r="DU14" s="39"/>
      <c r="DV14" s="39"/>
      <c r="DW14" s="39"/>
      <c r="DX14" s="38"/>
      <c r="DY14" s="39"/>
      <c r="DZ14" s="39"/>
      <c r="EA14" s="39"/>
      <c r="EB14" s="38"/>
      <c r="EC14" s="39"/>
      <c r="ED14" s="39"/>
      <c r="EE14" s="39"/>
      <c r="EF14" s="38"/>
      <c r="EG14" s="39"/>
      <c r="EH14" s="39"/>
      <c r="EI14" s="39"/>
      <c r="EJ14" s="38"/>
      <c r="EK14" s="39"/>
      <c r="EL14" s="39"/>
      <c r="EM14" s="39"/>
      <c r="EN14" s="38"/>
      <c r="EO14" s="39"/>
      <c r="EP14" s="39"/>
      <c r="EQ14" s="39"/>
      <c r="ER14" s="38"/>
      <c r="ES14" s="39"/>
      <c r="ET14" s="39"/>
      <c r="EU14" s="39"/>
      <c r="EV14" s="38"/>
      <c r="EW14" s="39"/>
      <c r="EX14" s="39"/>
      <c r="EY14" s="39"/>
      <c r="EZ14" s="38"/>
      <c r="FA14" s="39"/>
      <c r="FB14" s="39"/>
      <c r="FC14" s="39"/>
      <c r="FD14" s="38"/>
      <c r="FE14" s="39"/>
      <c r="FF14" s="39"/>
      <c r="FG14" s="39"/>
      <c r="FH14" s="38"/>
      <c r="FI14" s="39"/>
      <c r="FJ14" s="39"/>
      <c r="FK14" s="39"/>
      <c r="FL14" s="38"/>
      <c r="FM14" s="39"/>
      <c r="FN14" s="39"/>
      <c r="FO14" s="39"/>
      <c r="FP14" s="38"/>
      <c r="FQ14" s="39"/>
      <c r="FR14" s="39"/>
      <c r="FS14" s="39"/>
      <c r="FT14" s="38"/>
      <c r="FU14" s="39"/>
      <c r="FV14" s="39"/>
      <c r="FW14" s="39"/>
      <c r="FX14" s="38"/>
      <c r="FY14" s="39"/>
      <c r="FZ14" s="39"/>
      <c r="GA14" s="39"/>
      <c r="GB14" s="38"/>
      <c r="GC14" s="39"/>
      <c r="GD14" s="39"/>
      <c r="GE14" s="39"/>
      <c r="GF14" s="38"/>
      <c r="GG14" s="39"/>
      <c r="GH14" s="39"/>
      <c r="GI14" s="39"/>
      <c r="GJ14" s="38"/>
      <c r="GK14" s="39"/>
      <c r="GL14" s="39"/>
      <c r="GM14" s="39"/>
      <c r="GN14" s="38"/>
      <c r="GO14" s="39"/>
      <c r="GP14" s="39"/>
      <c r="GQ14" s="39"/>
      <c r="GR14" s="38"/>
      <c r="GS14" s="39"/>
      <c r="GT14" s="39"/>
      <c r="GU14" s="39"/>
      <c r="GV14" s="38"/>
      <c r="GW14" s="39"/>
      <c r="GX14" s="39"/>
      <c r="GY14" s="39"/>
      <c r="GZ14" s="38"/>
      <c r="HA14" s="39"/>
      <c r="HB14" s="39"/>
      <c r="HC14" s="39"/>
      <c r="HD14" s="38"/>
      <c r="HE14" s="39"/>
      <c r="HF14" s="39"/>
      <c r="HG14" s="39"/>
      <c r="HH14" s="38"/>
      <c r="HI14" s="39"/>
      <c r="HJ14" s="39"/>
      <c r="HK14" s="39"/>
      <c r="HL14" s="38"/>
      <c r="HM14" s="39"/>
      <c r="HN14" s="39"/>
      <c r="HO14" s="39"/>
      <c r="HP14" s="38"/>
      <c r="HQ14" s="39"/>
      <c r="HR14" s="39"/>
      <c r="HS14" s="39"/>
      <c r="HT14" s="38"/>
      <c r="HU14" s="39"/>
      <c r="HV14" s="39"/>
      <c r="HW14" s="39"/>
      <c r="HX14" s="38"/>
      <c r="HY14" s="39"/>
      <c r="HZ14" s="39"/>
      <c r="IA14" s="39"/>
      <c r="IB14" s="38"/>
      <c r="IC14" s="39"/>
      <c r="ID14" s="39"/>
      <c r="IE14" s="39"/>
      <c r="IF14" s="38"/>
      <c r="IG14" s="39"/>
      <c r="IH14" s="39"/>
      <c r="II14" s="39"/>
      <c r="IJ14" s="38"/>
      <c r="IK14" s="39"/>
      <c r="IL14" s="39"/>
      <c r="IM14" s="39"/>
      <c r="IN14" s="38"/>
      <c r="IO14" s="39"/>
      <c r="IP14" s="39"/>
      <c r="IQ14" s="39"/>
      <c r="IR14" s="38"/>
      <c r="IS14" s="39"/>
      <c r="IT14" s="39"/>
      <c r="IU14" s="39"/>
    </row>
    <row r="15" spans="1:255" ht="40.5" customHeight="1">
      <c r="A15" s="494" t="s">
        <v>275</v>
      </c>
      <c r="B15" s="495"/>
      <c r="C15" s="495"/>
      <c r="D15" s="495"/>
      <c r="E15" s="495"/>
      <c r="F15" s="495"/>
      <c r="G15" s="495"/>
      <c r="H15" s="81"/>
      <c r="I15" s="81"/>
      <c r="J15" s="81"/>
      <c r="K15" s="81"/>
      <c r="L15" s="81"/>
      <c r="M15" s="81"/>
      <c r="N15" s="81"/>
      <c r="O15" s="81"/>
      <c r="P15" s="81"/>
      <c r="Q15" s="81"/>
      <c r="R15" s="81"/>
      <c r="S15" s="81"/>
      <c r="T15" s="81"/>
      <c r="U15" s="81"/>
      <c r="V15" s="81"/>
      <c r="W15" s="81"/>
      <c r="X15" s="81"/>
      <c r="Y15" s="81"/>
      <c r="Z15" s="81"/>
    </row>
    <row r="16" spans="1:255" ht="60.75" customHeight="1">
      <c r="A16" s="41" t="s">
        <v>231</v>
      </c>
      <c r="B16" s="42" t="s">
        <v>494</v>
      </c>
      <c r="C16" s="188" t="s">
        <v>589</v>
      </c>
      <c r="D16" s="42" t="s">
        <v>265</v>
      </c>
      <c r="E16" s="42" t="s">
        <v>266</v>
      </c>
      <c r="F16" s="42" t="s">
        <v>267</v>
      </c>
      <c r="G16" s="42" t="s">
        <v>268</v>
      </c>
      <c r="H16" s="81"/>
      <c r="I16" s="81"/>
      <c r="J16" s="81"/>
      <c r="K16" s="81"/>
      <c r="L16" s="81"/>
      <c r="M16" s="81"/>
      <c r="N16" s="81"/>
      <c r="O16" s="81"/>
      <c r="P16" s="81"/>
      <c r="Q16" s="81"/>
      <c r="R16" s="81"/>
      <c r="S16" s="81"/>
      <c r="T16" s="81"/>
      <c r="U16" s="81"/>
      <c r="V16" s="81"/>
      <c r="W16" s="81"/>
      <c r="X16" s="81"/>
      <c r="Y16" s="81"/>
      <c r="Z16" s="81"/>
    </row>
    <row r="17" spans="1:26" s="44" customFormat="1" ht="18" customHeight="1">
      <c r="A17" s="43" t="s">
        <v>269</v>
      </c>
      <c r="B17" s="43" t="s">
        <v>270</v>
      </c>
      <c r="C17" s="43" t="s">
        <v>271</v>
      </c>
      <c r="D17" s="300" t="s">
        <v>844</v>
      </c>
      <c r="E17" s="300" t="s">
        <v>272</v>
      </c>
      <c r="F17" s="300" t="s">
        <v>273</v>
      </c>
      <c r="G17" s="300" t="s">
        <v>845</v>
      </c>
      <c r="H17" s="87"/>
      <c r="I17" s="87"/>
      <c r="J17" s="87"/>
      <c r="K17" s="87"/>
      <c r="L17" s="87"/>
      <c r="M17" s="87"/>
      <c r="N17" s="87"/>
      <c r="O17" s="87"/>
      <c r="P17" s="87"/>
      <c r="Q17" s="87"/>
      <c r="R17" s="87"/>
      <c r="S17" s="87"/>
      <c r="T17" s="87"/>
      <c r="U17" s="87"/>
      <c r="V17" s="87"/>
      <c r="W17" s="87"/>
      <c r="X17" s="87"/>
      <c r="Y17" s="87"/>
      <c r="Z17" s="87"/>
    </row>
    <row r="18" spans="1:26" s="44" customFormat="1" ht="46.5" customHeight="1">
      <c r="A18" s="45" t="s">
        <v>771</v>
      </c>
      <c r="B18" s="46">
        <f>SUM(C18:G18)</f>
        <v>0</v>
      </c>
      <c r="C18" s="46">
        <f>ROUND(SUMIF(III_Demand_Response!$F:$F,"DR",III_Demand_Response!$D:$D) *1.15,2)</f>
        <v>0</v>
      </c>
      <c r="D18" s="46">
        <f>ROUND(SUMIF(I_Phys_Res_Import_RA_Res!$F:$F,1,I_Phys_Res_Import_RA_Res!$D:$D),2)</f>
        <v>0</v>
      </c>
      <c r="E18" s="46">
        <f>ROUND(SUMIF(I_Phys_Res_Import_RA_Res!$F:$F,2,I_Phys_Res_Import_RA_Res!$D:$D),2)</f>
        <v>0</v>
      </c>
      <c r="F18" s="46">
        <f>ROUND(SUMIF(I_Phys_Res_Import_RA_Res!$F:$F,3,I_Phys_Res_Import_RA_Res!$D:$D),2)</f>
        <v>0</v>
      </c>
      <c r="G18" s="46">
        <f>ROUND(SUMIF(I_Phys_Res_Import_RA_Res!$F:$F,4,I_Phys_Res_Import_RA_Res!$D:$D),2)</f>
        <v>0</v>
      </c>
      <c r="H18" s="87"/>
      <c r="I18" s="87"/>
      <c r="J18" s="87"/>
      <c r="K18" s="87"/>
      <c r="L18" s="87"/>
      <c r="M18" s="87"/>
      <c r="N18" s="87"/>
      <c r="O18" s="87"/>
      <c r="P18" s="87"/>
      <c r="Q18" s="87"/>
      <c r="R18" s="87"/>
      <c r="S18" s="87"/>
      <c r="T18" s="87"/>
      <c r="U18" s="87"/>
      <c r="V18" s="87"/>
      <c r="W18" s="87"/>
      <c r="X18" s="87"/>
      <c r="Y18" s="87"/>
      <c r="Z18" s="87"/>
    </row>
    <row r="19" spans="1:26" s="47" customFormat="1" ht="27.95" customHeight="1">
      <c r="A19" s="45" t="s">
        <v>590</v>
      </c>
      <c r="B19" s="46">
        <f>SUM(C19:G19)</f>
        <v>0</v>
      </c>
      <c r="C19" s="334" t="s">
        <v>6</v>
      </c>
      <c r="D19" s="46">
        <f>ROUND(SUMIF(II_Construc!$E:$E,1,II_Construc!$D:$D),2)</f>
        <v>0</v>
      </c>
      <c r="E19" s="46">
        <f>ROUND(SUMIF(II_Construc!$E:$E,2,II_Construc!$D:$D),2)</f>
        <v>0</v>
      </c>
      <c r="F19" s="46">
        <f>ROUND(SUMIF(II_Construc!$E:$E,3,II_Construc!$D:$D),2)</f>
        <v>0</v>
      </c>
      <c r="G19" s="46">
        <f>ROUND(SUMIF(II_Construc!$E:$E,4,II_Construc!$D:$D),2)</f>
        <v>0</v>
      </c>
      <c r="H19" s="96"/>
      <c r="I19" s="96"/>
      <c r="J19" s="96"/>
      <c r="K19" s="96"/>
      <c r="L19" s="96"/>
      <c r="M19" s="96"/>
      <c r="N19" s="96"/>
      <c r="O19" s="96"/>
      <c r="P19" s="96"/>
      <c r="Q19" s="96"/>
      <c r="R19" s="96"/>
      <c r="S19" s="96"/>
      <c r="T19" s="96"/>
      <c r="U19" s="96"/>
      <c r="V19" s="96"/>
      <c r="W19" s="96"/>
      <c r="X19" s="96"/>
      <c r="Y19" s="96"/>
      <c r="Z19" s="96"/>
    </row>
    <row r="20" spans="1:26" s="49" customFormat="1" ht="18" customHeight="1">
      <c r="A20" s="48" t="s">
        <v>499</v>
      </c>
      <c r="B20" s="197">
        <f>SUM(B18:B19)</f>
        <v>0</v>
      </c>
      <c r="C20" s="197">
        <f t="shared" ref="C20:G20" si="0">SUM(C18:C19)</f>
        <v>0</v>
      </c>
      <c r="D20" s="197">
        <f t="shared" si="0"/>
        <v>0</v>
      </c>
      <c r="E20" s="197">
        <f t="shared" si="0"/>
        <v>0</v>
      </c>
      <c r="F20" s="197">
        <f t="shared" si="0"/>
        <v>0</v>
      </c>
      <c r="G20" s="197">
        <f t="shared" si="0"/>
        <v>0</v>
      </c>
      <c r="H20" s="97"/>
      <c r="I20" s="97"/>
      <c r="J20" s="97"/>
      <c r="K20" s="97"/>
      <c r="L20" s="97"/>
      <c r="M20" s="97"/>
      <c r="N20" s="97"/>
      <c r="O20" s="97"/>
      <c r="P20" s="97"/>
      <c r="Q20" s="97"/>
      <c r="R20" s="97"/>
      <c r="S20" s="97"/>
      <c r="T20" s="97"/>
      <c r="U20" s="97"/>
      <c r="V20" s="97"/>
      <c r="W20" s="97"/>
      <c r="X20" s="97"/>
      <c r="Y20" s="97"/>
      <c r="Z20" s="97"/>
    </row>
    <row r="21" spans="1:26" ht="21.75" customHeight="1">
      <c r="A21" s="298" t="s">
        <v>772</v>
      </c>
      <c r="B21" s="297" t="e">
        <f t="shared" ref="B21:G21" si="1">B20/$E$13</f>
        <v>#DIV/0!</v>
      </c>
      <c r="C21" s="297" t="e">
        <f t="shared" si="1"/>
        <v>#DIV/0!</v>
      </c>
      <c r="D21" s="297" t="e">
        <f t="shared" si="1"/>
        <v>#DIV/0!</v>
      </c>
      <c r="E21" s="297" t="e">
        <f t="shared" si="1"/>
        <v>#DIV/0!</v>
      </c>
      <c r="F21" s="297" t="e">
        <f t="shared" si="1"/>
        <v>#DIV/0!</v>
      </c>
      <c r="G21" s="297" t="e">
        <f t="shared" si="1"/>
        <v>#DIV/0!</v>
      </c>
      <c r="H21" s="81"/>
      <c r="I21" s="81"/>
      <c r="J21" s="81"/>
      <c r="K21" s="81"/>
      <c r="L21" s="81"/>
      <c r="M21" s="81"/>
      <c r="N21" s="81"/>
      <c r="O21" s="81"/>
      <c r="P21" s="81"/>
      <c r="Q21" s="81"/>
      <c r="R21" s="81"/>
      <c r="S21" s="81"/>
      <c r="T21" s="81"/>
      <c r="U21" s="81"/>
      <c r="V21" s="81"/>
      <c r="W21" s="81"/>
      <c r="X21" s="81"/>
      <c r="Y21" s="81"/>
      <c r="Z21" s="81"/>
    </row>
    <row r="22" spans="1:26" ht="21.75" customHeight="1" thickBot="1">
      <c r="A22" s="50"/>
      <c r="B22" s="296"/>
      <c r="C22" s="296"/>
      <c r="D22" s="296"/>
      <c r="E22" s="296"/>
      <c r="F22" s="296"/>
      <c r="G22" s="296"/>
      <c r="H22" s="81"/>
      <c r="I22" s="81"/>
      <c r="J22" s="81"/>
      <c r="K22" s="81"/>
      <c r="L22" s="81"/>
      <c r="M22" s="81"/>
      <c r="N22" s="81"/>
      <c r="O22" s="81"/>
      <c r="P22" s="81"/>
      <c r="Q22" s="81"/>
      <c r="R22" s="81"/>
      <c r="S22" s="81"/>
      <c r="T22" s="81"/>
      <c r="U22" s="81"/>
      <c r="V22" s="81"/>
      <c r="W22" s="81"/>
      <c r="X22" s="81"/>
      <c r="Y22" s="81"/>
      <c r="Z22" s="81"/>
    </row>
    <row r="23" spans="1:26" ht="54" customHeight="1">
      <c r="A23" s="497" t="s">
        <v>1048</v>
      </c>
      <c r="B23" s="498"/>
      <c r="C23" s="498"/>
      <c r="D23" s="498"/>
      <c r="E23" s="498"/>
      <c r="F23" s="498"/>
      <c r="G23" s="499"/>
      <c r="H23" s="81"/>
      <c r="I23" s="81"/>
      <c r="J23" s="81"/>
      <c r="K23" s="81"/>
      <c r="L23" s="81"/>
      <c r="M23" s="81"/>
      <c r="N23" s="81"/>
      <c r="O23" s="81"/>
      <c r="P23" s="81"/>
      <c r="Q23" s="81"/>
      <c r="R23" s="81"/>
      <c r="S23" s="81"/>
      <c r="T23" s="81"/>
      <c r="U23" s="81"/>
      <c r="V23" s="81"/>
      <c r="W23" s="81"/>
      <c r="X23" s="81"/>
      <c r="Y23" s="81"/>
      <c r="Z23" s="81"/>
    </row>
    <row r="24" spans="1:26" s="52" customFormat="1" ht="126.75" customHeight="1">
      <c r="A24" s="304" t="s">
        <v>274</v>
      </c>
      <c r="B24" s="65" t="s">
        <v>165</v>
      </c>
      <c r="C24" s="355" t="s">
        <v>1049</v>
      </c>
      <c r="D24" s="352" t="s">
        <v>837</v>
      </c>
      <c r="E24" s="299" t="s">
        <v>229</v>
      </c>
      <c r="F24" s="355" t="s">
        <v>838</v>
      </c>
      <c r="G24" s="305" t="s">
        <v>764</v>
      </c>
      <c r="H24" s="88"/>
      <c r="I24" s="88"/>
      <c r="J24" s="88"/>
      <c r="K24" s="88"/>
      <c r="L24" s="88"/>
      <c r="M24" s="88"/>
      <c r="N24" s="88"/>
      <c r="O24" s="88"/>
      <c r="P24" s="88"/>
      <c r="Q24" s="88"/>
      <c r="R24" s="88"/>
      <c r="S24" s="88"/>
      <c r="T24" s="88"/>
      <c r="U24" s="88"/>
      <c r="V24" s="88"/>
      <c r="W24" s="88"/>
      <c r="X24" s="88"/>
      <c r="Y24" s="88"/>
      <c r="Z24" s="88"/>
    </row>
    <row r="25" spans="1:26" s="52" customFormat="1" ht="18" customHeight="1">
      <c r="A25" s="246" t="s">
        <v>276</v>
      </c>
      <c r="B25" s="43" t="s">
        <v>277</v>
      </c>
      <c r="C25" s="43" t="s">
        <v>278</v>
      </c>
      <c r="D25" s="43" t="s">
        <v>279</v>
      </c>
      <c r="E25" s="300" t="s">
        <v>280</v>
      </c>
      <c r="F25" s="43" t="s">
        <v>281</v>
      </c>
      <c r="G25" s="281"/>
      <c r="H25" s="88"/>
      <c r="I25" s="88"/>
      <c r="J25" s="88"/>
      <c r="K25" s="88"/>
      <c r="L25" s="88"/>
      <c r="M25" s="88"/>
      <c r="N25" s="88"/>
      <c r="O25" s="88"/>
      <c r="P25" s="88"/>
      <c r="Q25" s="88"/>
      <c r="R25" s="88"/>
      <c r="S25" s="88"/>
      <c r="T25" s="88"/>
      <c r="U25" s="88"/>
      <c r="V25" s="88"/>
      <c r="W25" s="88"/>
      <c r="X25" s="88"/>
      <c r="Y25" s="88"/>
      <c r="Z25" s="88"/>
    </row>
    <row r="26" spans="1:26" s="59" customFormat="1" ht="26.25">
      <c r="A26" s="252" t="s">
        <v>591</v>
      </c>
      <c r="B26" s="196">
        <v>0.16213816459811164</v>
      </c>
      <c r="C26" s="116">
        <f>B26*'Summary Month Ahead'!$E$12</f>
        <v>0</v>
      </c>
      <c r="D26" s="301">
        <f>D20</f>
        <v>0</v>
      </c>
      <c r="E26" s="302">
        <f>IF(D26&lt;=C26,D26,C26)</f>
        <v>0</v>
      </c>
      <c r="F26" s="303" t="e">
        <f>E26/'Summary Month Ahead'!$E$12</f>
        <v>#DIV/0!</v>
      </c>
      <c r="G26" s="282" t="str">
        <f>IF(C26-D26&gt;=0,ROUND(C26-D26,2)  &amp; " MW" &amp; "  Under Max",ROUND(D26-C26,2) &amp;  " MW" &amp; "  Over Max")</f>
        <v>0 MW  Under Max</v>
      </c>
      <c r="H26" s="354"/>
      <c r="I26" s="83"/>
      <c r="J26" s="83"/>
      <c r="K26" s="83"/>
      <c r="L26" s="83"/>
      <c r="M26" s="83"/>
      <c r="N26" s="83"/>
      <c r="O26" s="83"/>
      <c r="P26" s="83"/>
      <c r="Q26" s="83"/>
      <c r="R26" s="83"/>
      <c r="S26" s="83"/>
      <c r="T26" s="83"/>
      <c r="U26" s="83"/>
      <c r="V26" s="83"/>
      <c r="W26" s="83"/>
      <c r="X26" s="83"/>
      <c r="Y26" s="83"/>
      <c r="Z26" s="83"/>
    </row>
    <row r="27" spans="1:26" s="59" customFormat="1" ht="26.25">
      <c r="A27" s="252" t="s">
        <v>592</v>
      </c>
      <c r="B27" s="196">
        <v>0.21714329150938208</v>
      </c>
      <c r="C27" s="116">
        <f>B27*'Summary Month Ahead'!$E$12</f>
        <v>0</v>
      </c>
      <c r="D27" s="56">
        <f>E26+E20</f>
        <v>0</v>
      </c>
      <c r="E27" s="302">
        <f>IF(D27&lt;=C27,D27,C27)</f>
        <v>0</v>
      </c>
      <c r="F27" s="303" t="e">
        <f>E27/'Summary Month Ahead'!$E$12</f>
        <v>#DIV/0!</v>
      </c>
      <c r="G27" s="282" t="str">
        <f>IF(C27-D27&gt;=0,ROUND(C27-D27,2)  &amp; " MW" &amp; "  Under Max",ROUND(D27-C27,2) &amp;  " MW" &amp; "  Over Max")</f>
        <v>0 MW  Under Max</v>
      </c>
      <c r="H27" s="83"/>
      <c r="I27" s="83"/>
      <c r="J27" s="83"/>
      <c r="K27" s="83"/>
      <c r="L27" s="83"/>
      <c r="M27" s="83"/>
      <c r="N27" s="83"/>
      <c r="O27" s="83"/>
      <c r="P27" s="83"/>
      <c r="Q27" s="83"/>
      <c r="R27" s="83"/>
      <c r="S27" s="83"/>
      <c r="T27" s="83"/>
      <c r="U27" s="83"/>
      <c r="V27" s="83"/>
      <c r="W27" s="83"/>
      <c r="X27" s="83"/>
      <c r="Y27" s="83"/>
      <c r="Z27" s="83"/>
    </row>
    <row r="28" spans="1:26" s="59" customFormat="1" ht="32.25" customHeight="1">
      <c r="A28" s="252" t="s">
        <v>593</v>
      </c>
      <c r="B28" s="196">
        <v>0.3375901252777751</v>
      </c>
      <c r="C28" s="116">
        <f>B28*'Summary Month Ahead'!$E$12</f>
        <v>0</v>
      </c>
      <c r="D28" s="56">
        <f>E27+F20</f>
        <v>0</v>
      </c>
      <c r="E28" s="302">
        <f>IF(D28&lt;=C28,D28,C28)</f>
        <v>0</v>
      </c>
      <c r="F28" s="303" t="e">
        <f>E28/'Summary Month Ahead'!$E$12</f>
        <v>#DIV/0!</v>
      </c>
      <c r="G28" s="282" t="str">
        <f>IF(C28-D28&gt;=0,ROUND(C28-D28,2)  &amp; " MW" &amp; "  Under Max",ROUND(D28-C28,2) &amp;  " MW" &amp; "  Over Max")</f>
        <v>0 MW  Under Max</v>
      </c>
      <c r="H28" s="83"/>
      <c r="I28" s="83"/>
      <c r="J28" s="83"/>
      <c r="K28" s="83"/>
      <c r="L28" s="83"/>
      <c r="M28" s="83"/>
      <c r="N28" s="83"/>
      <c r="O28" s="83"/>
      <c r="P28" s="83"/>
      <c r="Q28" s="83"/>
      <c r="R28" s="83"/>
      <c r="S28" s="83"/>
      <c r="T28" s="83"/>
      <c r="U28" s="83"/>
      <c r="V28" s="83"/>
      <c r="W28" s="83"/>
      <c r="X28" s="83"/>
      <c r="Y28" s="83"/>
      <c r="Z28" s="83"/>
    </row>
    <row r="29" spans="1:26" s="59" customFormat="1" ht="30" customHeight="1" thickBot="1">
      <c r="A29" s="253" t="s">
        <v>594</v>
      </c>
      <c r="B29" s="306" t="s">
        <v>230</v>
      </c>
      <c r="C29" s="307" t="s">
        <v>230</v>
      </c>
      <c r="D29" s="308">
        <f>E28+G20+C20</f>
        <v>0</v>
      </c>
      <c r="E29" s="309">
        <f>E28+G20+C20</f>
        <v>0</v>
      </c>
      <c r="F29" s="310" t="e">
        <f>E29/'Summary Month Ahead'!$E$12</f>
        <v>#DIV/0!</v>
      </c>
      <c r="G29" s="272" t="str">
        <f>IF(E29&gt;=E13,"Compliant","Non-Compliant")</f>
        <v>Compliant</v>
      </c>
      <c r="H29" s="83"/>
      <c r="I29" s="83"/>
      <c r="J29" s="83"/>
      <c r="K29" s="83"/>
      <c r="L29" s="83"/>
      <c r="M29" s="83"/>
      <c r="N29" s="83"/>
      <c r="O29" s="83"/>
      <c r="P29" s="83"/>
      <c r="Q29" s="83"/>
      <c r="R29" s="83"/>
      <c r="S29" s="83"/>
      <c r="T29" s="83"/>
      <c r="U29" s="83"/>
      <c r="V29" s="83"/>
      <c r="W29" s="83"/>
      <c r="X29" s="83"/>
      <c r="Y29" s="83"/>
      <c r="Z29" s="83"/>
    </row>
    <row r="30" spans="1:26">
      <c r="A30" s="62"/>
      <c r="B30" s="63"/>
      <c r="C30" s="63"/>
      <c r="D30" s="353"/>
      <c r="G30" s="81"/>
      <c r="H30" s="81"/>
      <c r="I30" s="81"/>
      <c r="J30" s="81"/>
      <c r="K30" s="81"/>
      <c r="L30" s="81"/>
      <c r="M30" s="81"/>
      <c r="N30" s="81"/>
      <c r="O30" s="81"/>
      <c r="P30" s="81"/>
      <c r="Q30" s="81"/>
      <c r="R30" s="81"/>
      <c r="S30" s="81"/>
      <c r="T30" s="81"/>
      <c r="U30" s="81"/>
      <c r="V30" s="81"/>
      <c r="W30" s="81"/>
      <c r="X30" s="81"/>
      <c r="Y30" s="81"/>
      <c r="Z30" s="81"/>
    </row>
    <row r="31" spans="1:26" ht="16.5" customHeight="1">
      <c r="A31" s="84"/>
      <c r="B31" s="85"/>
      <c r="C31" s="85"/>
      <c r="D31" s="86"/>
      <c r="E31" s="81"/>
      <c r="F31" s="81"/>
      <c r="G31" s="81"/>
      <c r="H31" s="81"/>
      <c r="I31" s="81"/>
      <c r="J31" s="81"/>
      <c r="K31" s="81"/>
      <c r="L31" s="81"/>
      <c r="M31" s="81"/>
      <c r="N31" s="81"/>
      <c r="O31" s="81"/>
      <c r="P31" s="81"/>
      <c r="Q31" s="81"/>
      <c r="R31" s="81"/>
      <c r="S31" s="81"/>
      <c r="T31" s="81"/>
      <c r="U31" s="81"/>
      <c r="V31" s="81"/>
      <c r="W31" s="81"/>
      <c r="X31" s="81"/>
      <c r="Y31" s="81"/>
      <c r="Z31" s="81"/>
    </row>
    <row r="32" spans="1:26" ht="15.4" thickBot="1">
      <c r="A32" s="81"/>
      <c r="B32" s="81"/>
      <c r="C32" s="81"/>
      <c r="D32" s="81"/>
      <c r="E32" s="115"/>
      <c r="F32" s="81"/>
      <c r="G32" s="81"/>
      <c r="H32" s="81"/>
      <c r="I32" s="81"/>
      <c r="J32" s="81"/>
      <c r="K32" s="81"/>
      <c r="L32" s="81"/>
      <c r="M32" s="81"/>
      <c r="N32" s="81"/>
      <c r="O32" s="81"/>
      <c r="P32" s="81"/>
      <c r="Q32" s="81"/>
      <c r="R32" s="81"/>
      <c r="S32" s="81"/>
      <c r="T32" s="81"/>
      <c r="U32" s="81"/>
      <c r="V32" s="81"/>
      <c r="W32" s="81"/>
      <c r="X32" s="81"/>
      <c r="Y32" s="81"/>
      <c r="Z32" s="81"/>
    </row>
    <row r="33" spans="1:26" ht="38.25" customHeight="1">
      <c r="A33" s="500" t="s">
        <v>2676</v>
      </c>
      <c r="B33" s="501"/>
      <c r="C33" s="501"/>
      <c r="D33" s="501"/>
      <c r="E33" s="501"/>
      <c r="F33" s="502"/>
      <c r="G33" s="81"/>
      <c r="H33" s="81"/>
      <c r="I33" s="81"/>
      <c r="J33" s="81"/>
      <c r="K33" s="81"/>
      <c r="L33" s="81"/>
      <c r="M33" s="81"/>
      <c r="N33" s="81"/>
      <c r="O33" s="81"/>
      <c r="P33" s="81"/>
      <c r="Q33" s="81"/>
      <c r="R33" s="81"/>
      <c r="S33" s="81"/>
      <c r="T33" s="81"/>
      <c r="U33" s="81"/>
      <c r="V33" s="81"/>
      <c r="W33" s="81"/>
      <c r="X33" s="81"/>
      <c r="Y33" s="81"/>
      <c r="Z33" s="81"/>
    </row>
    <row r="34" spans="1:26" ht="85.5" customHeight="1">
      <c r="A34" s="66" t="s">
        <v>372</v>
      </c>
      <c r="B34" s="66" t="s">
        <v>8</v>
      </c>
      <c r="C34" s="66" t="s">
        <v>7</v>
      </c>
      <c r="D34" s="66" t="s">
        <v>66</v>
      </c>
      <c r="E34" s="66" t="s">
        <v>373</v>
      </c>
      <c r="F34" s="312" t="s">
        <v>765</v>
      </c>
      <c r="G34" s="89"/>
      <c r="H34" s="81"/>
      <c r="I34" s="81"/>
      <c r="J34" s="81"/>
      <c r="K34" s="81"/>
      <c r="L34" s="81"/>
      <c r="M34" s="81"/>
      <c r="N34" s="81"/>
      <c r="O34" s="81"/>
      <c r="P34" s="81"/>
      <c r="Q34" s="81"/>
      <c r="R34" s="81"/>
      <c r="S34" s="81"/>
      <c r="T34" s="81"/>
      <c r="U34" s="81"/>
      <c r="V34" s="81"/>
      <c r="W34" s="81"/>
      <c r="X34" s="81"/>
      <c r="Y34" s="81"/>
      <c r="Z34" s="81"/>
    </row>
    <row r="35" spans="1:26" ht="36.75" customHeight="1">
      <c r="A35" s="270" t="s">
        <v>780</v>
      </c>
      <c r="B35" s="213">
        <f>$F$12</f>
        <v>0</v>
      </c>
      <c r="C35" s="67">
        <f>I_Phys_Res_Import_RA_Res!$N$4+II_Construc!L4+ROUND(III_Demand_Response!$N$5*1.15,2)</f>
        <v>0</v>
      </c>
      <c r="D35" s="68">
        <f>IF(B35&gt;C35,ROUND(B35-C35,2),0)</f>
        <v>0</v>
      </c>
      <c r="E35" s="213">
        <v>0</v>
      </c>
      <c r="F35" s="268" t="str">
        <f>IF(D35&gt;E35,ROUND(D35-E35,2) &amp; " MW Over Path Constraint",ROUND(C35+E35-B35,1)&amp; " MW Under Path Constraint")</f>
        <v>0 MW Under Path Constraint</v>
      </c>
      <c r="G35" s="81"/>
      <c r="H35" s="81"/>
      <c r="I35" s="81"/>
      <c r="J35" s="81"/>
      <c r="K35" s="81"/>
      <c r="L35" s="81"/>
      <c r="M35" s="81"/>
      <c r="N35" s="81"/>
      <c r="O35" s="81"/>
      <c r="P35" s="81"/>
      <c r="Q35" s="81"/>
      <c r="R35" s="81"/>
      <c r="S35" s="81"/>
      <c r="T35" s="81"/>
      <c r="U35" s="81"/>
      <c r="V35" s="81"/>
      <c r="W35" s="81"/>
      <c r="X35" s="81"/>
      <c r="Y35" s="81"/>
      <c r="Z35" s="81"/>
    </row>
    <row r="36" spans="1:26" ht="49.5" customHeight="1" thickBot="1">
      <c r="A36" s="289" t="s">
        <v>779</v>
      </c>
      <c r="B36" s="257">
        <f>$E$12</f>
        <v>0</v>
      </c>
      <c r="C36" s="258">
        <f>I_Phys_Res_Import_RA_Res!$O$4+II_Construc!M4+ROUND(III_Demand_Response!$O$5*1.15,2)</f>
        <v>0</v>
      </c>
      <c r="D36" s="259">
        <f>IF(B36&gt;C36,ROUND(B36-C36,2),0)</f>
        <v>0</v>
      </c>
      <c r="E36" s="257">
        <v>0</v>
      </c>
      <c r="F36" s="269" t="str">
        <f>IF(D36&gt;E36,ROUND(D36-E36,2) &amp; " MW Over Path Constraint",ROUND(C36+E36-B36,1)&amp; " MW Under Path Constraint")</f>
        <v>0 MW Under Path Constraint</v>
      </c>
      <c r="G36" s="81"/>
      <c r="H36" s="81"/>
      <c r="I36" s="81"/>
      <c r="J36" s="81"/>
      <c r="K36" s="81"/>
      <c r="L36" s="81"/>
      <c r="M36" s="81"/>
      <c r="N36" s="81"/>
      <c r="O36" s="81"/>
      <c r="P36" s="81"/>
      <c r="Q36" s="81"/>
      <c r="R36" s="81"/>
      <c r="S36" s="81"/>
      <c r="T36" s="81"/>
      <c r="U36" s="81"/>
      <c r="V36" s="81"/>
      <c r="W36" s="81"/>
      <c r="X36" s="81"/>
      <c r="Y36" s="81"/>
      <c r="Z36" s="81"/>
    </row>
    <row r="37" spans="1:26">
      <c r="A37" s="90"/>
      <c r="B37" s="90"/>
      <c r="C37" s="90"/>
      <c r="D37" s="90"/>
      <c r="E37" s="90"/>
      <c r="F37" s="90"/>
      <c r="G37" s="81"/>
      <c r="H37" s="81"/>
      <c r="I37" s="81"/>
      <c r="J37" s="81"/>
      <c r="K37" s="81"/>
      <c r="L37" s="81"/>
      <c r="M37" s="81"/>
      <c r="N37" s="81"/>
      <c r="O37" s="81"/>
      <c r="P37" s="81"/>
      <c r="Q37" s="81"/>
      <c r="R37" s="81"/>
      <c r="S37" s="81"/>
      <c r="T37" s="81"/>
      <c r="U37" s="81"/>
      <c r="V37" s="81"/>
      <c r="W37" s="81"/>
      <c r="X37" s="81"/>
      <c r="Y37" s="81"/>
      <c r="Z37" s="81"/>
    </row>
    <row r="39" spans="1:26" ht="34.5" customHeight="1">
      <c r="A39" s="492"/>
      <c r="B39" s="493"/>
      <c r="C39" s="493"/>
      <c r="D39" s="493"/>
      <c r="E39" s="218"/>
    </row>
    <row r="40" spans="1:26">
      <c r="A40" s="70"/>
      <c r="B40" s="70"/>
      <c r="C40" s="70"/>
      <c r="D40" s="70"/>
      <c r="E40" s="70"/>
    </row>
    <row r="41" spans="1:26">
      <c r="A41" s="70"/>
      <c r="B41" s="70"/>
      <c r="C41" s="70"/>
      <c r="D41" s="70"/>
      <c r="E41" s="70"/>
    </row>
    <row r="42" spans="1:26">
      <c r="A42" s="70"/>
      <c r="B42" s="70"/>
      <c r="C42" s="70"/>
      <c r="D42" s="70"/>
      <c r="E42" s="70"/>
    </row>
    <row r="43" spans="1:26">
      <c r="A43" s="70"/>
      <c r="B43" s="70"/>
      <c r="C43" s="70"/>
      <c r="D43" s="70"/>
      <c r="E43" s="70"/>
    </row>
    <row r="44" spans="1:26">
      <c r="A44" s="70"/>
      <c r="B44" s="70"/>
      <c r="C44" s="70"/>
      <c r="D44" s="70"/>
      <c r="E44" s="70"/>
    </row>
    <row r="45" spans="1:26">
      <c r="A45" s="70"/>
      <c r="B45" s="70"/>
      <c r="C45" s="70"/>
      <c r="D45" s="70"/>
      <c r="E45" s="70"/>
    </row>
    <row r="46" spans="1:26">
      <c r="A46" s="70"/>
      <c r="B46" s="70"/>
      <c r="C46" s="70"/>
      <c r="D46" s="70"/>
      <c r="E46" s="70"/>
    </row>
    <row r="47" spans="1:26">
      <c r="A47" s="70"/>
      <c r="B47" s="70"/>
      <c r="C47" s="70"/>
      <c r="D47" s="70"/>
      <c r="E47" s="70"/>
    </row>
    <row r="48" spans="1:26">
      <c r="A48" s="70"/>
      <c r="B48" s="70"/>
      <c r="C48" s="70"/>
      <c r="D48" s="70"/>
      <c r="E48" s="70"/>
    </row>
    <row r="49" spans="1:5">
      <c r="A49" s="70"/>
      <c r="B49" s="70"/>
      <c r="C49" s="70"/>
      <c r="D49" s="70"/>
      <c r="E49" s="70"/>
    </row>
    <row r="50" spans="1:5">
      <c r="A50" s="70"/>
      <c r="B50" s="70"/>
      <c r="C50" s="70"/>
      <c r="D50" s="70"/>
      <c r="E50" s="70"/>
    </row>
    <row r="51" spans="1:5">
      <c r="A51" s="70"/>
      <c r="B51" s="70"/>
      <c r="C51" s="70"/>
      <c r="D51" s="70"/>
      <c r="E51" s="70"/>
    </row>
    <row r="52" spans="1:5">
      <c r="A52" s="70"/>
      <c r="B52" s="70"/>
      <c r="C52" s="70"/>
      <c r="D52" s="70"/>
      <c r="E52" s="70"/>
    </row>
    <row r="53" spans="1:5">
      <c r="A53" s="70"/>
      <c r="B53" s="70"/>
      <c r="C53" s="70"/>
      <c r="D53" s="70"/>
    </row>
  </sheetData>
  <sheetProtection algorithmName="SHA-512" hashValue="NaVpguaNe7OZTz/wbpHMYUGSBbQlOpbmX73CReOAwFj4Jv8TqmBj0tO1CHonNcA1R9vZvA1+qg/8VN5XRIIaCg==" saltValue="LzT1SgzWWazzYT1giTw28A==" spinCount="100000" sheet="1" objects="1" scenarios="1"/>
  <customSheetViews>
    <customSheetView guid="{2217AF83-9A9D-4254-ABC6-A5EBECD51169}" scale="78" showPageBreaks="1" printArea="1" topLeftCell="A34">
      <selection activeCell="F40" sqref="F40"/>
      <colBreaks count="1" manualBreakCount="1">
        <brk id="7" max="1048575" man="1"/>
      </colBreaks>
      <pageMargins left="0.7" right="0.7" top="0.75" bottom="0.75" header="0.3" footer="0.3"/>
      <headerFooter alignWithMargins="0">
        <oddHeader>Page &amp;P&amp;R3PRMA_May_10</oddHeader>
        <oddFooter>Page &amp;P&amp;R&amp;Z&amp;F</oddFooter>
      </headerFooter>
    </customSheetView>
  </customSheetViews>
  <mergeCells count="20">
    <mergeCell ref="A1:F1"/>
    <mergeCell ref="A14:F14"/>
    <mergeCell ref="A9:D9"/>
    <mergeCell ref="A6:D6"/>
    <mergeCell ref="A3:F3"/>
    <mergeCell ref="A7:D7"/>
    <mergeCell ref="A4:D4"/>
    <mergeCell ref="E4:F4"/>
    <mergeCell ref="A13:D13"/>
    <mergeCell ref="A10:D10"/>
    <mergeCell ref="A2:F2"/>
    <mergeCell ref="E13:F13"/>
    <mergeCell ref="A11:D11"/>
    <mergeCell ref="A12:D12"/>
    <mergeCell ref="A8:D8"/>
    <mergeCell ref="A39:D39"/>
    <mergeCell ref="A15:G15"/>
    <mergeCell ref="A5:D5"/>
    <mergeCell ref="A23:G23"/>
    <mergeCell ref="A33:F33"/>
  </mergeCells>
  <phoneticPr fontId="6" type="noConversion"/>
  <conditionalFormatting sqref="G29">
    <cfRule type="cellIs" dxfId="49" priority="7" operator="equal">
      <formula>"Compliant"</formula>
    </cfRule>
    <cfRule type="cellIs" dxfId="48" priority="8" operator="equal">
      <formula>"Non-Compliant"</formula>
    </cfRule>
  </conditionalFormatting>
  <conditionalFormatting sqref="G26:G28">
    <cfRule type="expression" dxfId="47" priority="5">
      <formula>NOT(ISERROR(SEARCH("Over Max",G26)))</formula>
    </cfRule>
    <cfRule type="expression" dxfId="46" priority="6">
      <formula>NOT(ISERROR(SEARCH("Under Max",G26)))</formula>
    </cfRule>
  </conditionalFormatting>
  <conditionalFormatting sqref="F35:F36">
    <cfRule type="expression" dxfId="45" priority="1">
      <formula>NOT(ISERROR(SEARCH("Over",F35)))</formula>
    </cfRule>
    <cfRule type="expression" dxfId="44" priority="2">
      <formula>NOT(ISERROR(SEARCH("Under",F35)))</formula>
    </cfRule>
  </conditionalFormatting>
  <pageMargins left="0.75" right="0.75" top="1" bottom="1" header="0.5" footer="0.5"/>
  <pageSetup scale="66" orientation="portrait" r:id="rId1"/>
  <headerFooter alignWithMargins="0">
    <oddFooter>&amp;CPage &amp;P</oddFooter>
  </headerFooter>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42"/>
  </sheetPr>
  <dimension ref="A1:IV58"/>
  <sheetViews>
    <sheetView showGridLines="0" zoomScale="85" zoomScaleNormal="85" zoomScaleSheetLayoutView="115" zoomScalePageLayoutView="84" workbookViewId="0"/>
  </sheetViews>
  <sheetFormatPr defaultColWidth="8.86328125" defaultRowHeight="15"/>
  <cols>
    <col min="1" max="1" width="43.265625" style="31" customWidth="1"/>
    <col min="2" max="2" width="17.1328125" style="31" customWidth="1"/>
    <col min="3" max="3" width="14.1328125" style="31" customWidth="1"/>
    <col min="4" max="4" width="14.86328125" style="31" customWidth="1"/>
    <col min="5" max="5" width="19" style="31" customWidth="1"/>
    <col min="6" max="6" width="15" style="31" customWidth="1"/>
    <col min="7" max="7" width="19.86328125" style="31" customWidth="1"/>
    <col min="8" max="9" width="15.73046875" style="31" customWidth="1"/>
    <col min="10" max="10" width="11.265625" style="31" bestFit="1" customWidth="1"/>
    <col min="11" max="11" width="10.265625" style="31" bestFit="1" customWidth="1"/>
    <col min="12" max="12" width="10.86328125" style="31" bestFit="1" customWidth="1"/>
    <col min="13" max="13" width="8.86328125" style="31"/>
    <col min="14" max="14" width="15.1328125" style="31" bestFit="1" customWidth="1"/>
    <col min="15" max="15" width="8.86328125" style="31"/>
    <col min="16" max="16" width="18.3984375" style="31" bestFit="1" customWidth="1"/>
    <col min="17" max="16384" width="8.86328125" style="31"/>
  </cols>
  <sheetData>
    <row r="1" spans="1:256">
      <c r="A1" s="30" t="s">
        <v>420</v>
      </c>
    </row>
    <row r="2" spans="1:256" ht="21.75" customHeight="1" thickBot="1">
      <c r="A2" s="535"/>
      <c r="B2" s="536"/>
      <c r="C2" s="536"/>
      <c r="D2" s="536"/>
      <c r="E2" s="536"/>
      <c r="F2" s="536"/>
    </row>
    <row r="3" spans="1:256" ht="27" customHeight="1">
      <c r="A3" s="538" t="s">
        <v>81</v>
      </c>
      <c r="B3" s="539"/>
      <c r="C3" s="539"/>
      <c r="D3" s="539"/>
      <c r="E3" s="539"/>
      <c r="F3" s="539"/>
      <c r="G3" s="247" t="s">
        <v>166</v>
      </c>
      <c r="H3" s="33"/>
      <c r="I3" s="32"/>
    </row>
    <row r="4" spans="1:256" s="29" customFormat="1" ht="18.75" customHeight="1">
      <c r="A4" s="540" t="s">
        <v>236</v>
      </c>
      <c r="B4" s="509"/>
      <c r="C4" s="509"/>
      <c r="D4" s="509"/>
      <c r="E4" s="516">
        <f>Certification!B3</f>
        <v>44044</v>
      </c>
      <c r="F4" s="537"/>
      <c r="G4" s="248" t="s">
        <v>167</v>
      </c>
      <c r="H4" s="34"/>
      <c r="I4" s="35"/>
    </row>
    <row r="5" spans="1:256">
      <c r="A5" s="541" t="s">
        <v>159</v>
      </c>
      <c r="B5" s="496"/>
      <c r="C5" s="496"/>
      <c r="D5" s="496"/>
      <c r="E5" s="199" t="s">
        <v>371</v>
      </c>
      <c r="F5" s="287" t="s">
        <v>370</v>
      </c>
      <c r="G5" s="249" t="s">
        <v>372</v>
      </c>
    </row>
    <row r="6" spans="1:256" s="29" customFormat="1" ht="29.25" customHeight="1">
      <c r="A6" s="540" t="s">
        <v>63</v>
      </c>
      <c r="B6" s="510"/>
      <c r="C6" s="510"/>
      <c r="D6" s="510"/>
      <c r="E6" s="345">
        <f>'Summary Year Ahead'!E6+HLOOKUP($E$4,'LSE Allocations'!$D$120:$O$123,2,FALSE)</f>
        <v>0</v>
      </c>
      <c r="F6" s="346">
        <v>0</v>
      </c>
      <c r="G6" s="248" t="s">
        <v>363</v>
      </c>
      <c r="H6" s="34"/>
      <c r="I6" s="35"/>
    </row>
    <row r="7" spans="1:256" s="29" customFormat="1" ht="29.25" customHeight="1">
      <c r="A7" s="540" t="s">
        <v>64</v>
      </c>
      <c r="B7" s="510"/>
      <c r="C7" s="510"/>
      <c r="D7" s="510"/>
      <c r="E7" s="345">
        <f>'Summary Year Ahead'!E7+HLOOKUP($E$4,'LSE Allocations'!$D$120:$O$123,3,FALSE)</f>
        <v>0</v>
      </c>
      <c r="F7" s="346">
        <v>0</v>
      </c>
      <c r="G7" s="248" t="s">
        <v>364</v>
      </c>
      <c r="H7" s="34"/>
      <c r="I7" s="35"/>
    </row>
    <row r="8" spans="1:256" s="29" customFormat="1" ht="29.25" customHeight="1">
      <c r="A8" s="540" t="s">
        <v>65</v>
      </c>
      <c r="B8" s="510"/>
      <c r="C8" s="510"/>
      <c r="D8" s="510"/>
      <c r="E8" s="347">
        <v>0</v>
      </c>
      <c r="F8" s="348">
        <f>'Summary Year Ahead'!F8+HLOOKUP($E$4,'LSE Allocations'!$D$120:$O$123,4,FALSE)</f>
        <v>0</v>
      </c>
      <c r="G8" s="248" t="s">
        <v>365</v>
      </c>
      <c r="H8" s="34"/>
      <c r="I8" s="35"/>
    </row>
    <row r="9" spans="1:256" s="29" customFormat="1" ht="18" customHeight="1">
      <c r="A9" s="540" t="s">
        <v>160</v>
      </c>
      <c r="B9" s="510"/>
      <c r="C9" s="510"/>
      <c r="D9" s="510"/>
      <c r="E9" s="347">
        <f>SUM(E6:E8)*1.15</f>
        <v>0</v>
      </c>
      <c r="F9" s="349">
        <f>SUM(F6:F8)*1.15</f>
        <v>0</v>
      </c>
      <c r="G9" s="248" t="s">
        <v>161</v>
      </c>
      <c r="H9" s="34"/>
      <c r="I9" s="35"/>
    </row>
    <row r="10" spans="1:256" s="29" customFormat="1" ht="22.5" customHeight="1">
      <c r="A10" s="549" t="s">
        <v>1330</v>
      </c>
      <c r="B10" s="550"/>
      <c r="C10" s="550"/>
      <c r="D10" s="550"/>
      <c r="E10" s="345">
        <f>HLOOKUP($E$4,'LSE Allocations'!$D$166:$O$173,2, FALSE)+HLOOKUP($E$4,'LSE Allocations'!$D$166:$O$173,5, FALSE)+HLOOKUP($E$4,'LSE Allocations'!$D$166:$O$173,7, FALSE)+HLOOKUP($E$4,'LSE Allocations'!$D$166:$O$173,8, FALSE)+HLOOKUP($E$4,'LSE Allocations'!$D$166:$O$174,9, FALSE)</f>
        <v>0</v>
      </c>
      <c r="F10" s="348">
        <f>HLOOKUP($E$4,'LSE Allocations'!$D$166:$O$173,3, FALSE)+HLOOKUP($E$4,'LSE Allocations'!$D$166:$O$173,4, FALSE)+HLOOKUP($E$4,'LSE Allocations'!$D$166:$O$173,6, FALSE)</f>
        <v>0</v>
      </c>
      <c r="G10" s="248" t="s">
        <v>640</v>
      </c>
      <c r="H10" s="34"/>
      <c r="I10" s="35"/>
    </row>
    <row r="11" spans="1:256" s="29" customFormat="1" ht="30" customHeight="1">
      <c r="A11" s="548" t="s">
        <v>1046</v>
      </c>
      <c r="B11" s="519"/>
      <c r="C11" s="519"/>
      <c r="D11" s="519"/>
      <c r="E11" s="350">
        <f>ROUND(E9-E10,0)</f>
        <v>0</v>
      </c>
      <c r="F11" s="351">
        <f>ROUND(F9-F10,0)</f>
        <v>0</v>
      </c>
      <c r="G11" s="250" t="s">
        <v>366</v>
      </c>
      <c r="H11" s="34"/>
      <c r="I11" s="35"/>
    </row>
    <row r="12" spans="1:256" s="29" customFormat="1" ht="21.75" customHeight="1">
      <c r="A12" s="548" t="s">
        <v>162</v>
      </c>
      <c r="B12" s="510"/>
      <c r="C12" s="510"/>
      <c r="D12" s="510"/>
      <c r="E12" s="522">
        <f>E11+F11</f>
        <v>0</v>
      </c>
      <c r="F12" s="523"/>
      <c r="G12" s="250" t="s">
        <v>162</v>
      </c>
      <c r="H12" s="34"/>
      <c r="I12" s="35"/>
    </row>
    <row r="13" spans="1:256" s="40" customFormat="1" ht="21" customHeight="1" thickBot="1">
      <c r="A13" s="38"/>
      <c r="B13" s="39"/>
      <c r="C13" s="39"/>
      <c r="D13" s="39"/>
      <c r="E13" s="38"/>
      <c r="F13" s="39"/>
      <c r="G13" s="39"/>
      <c r="H13" s="33"/>
      <c r="I13" s="38"/>
      <c r="J13" s="39"/>
      <c r="K13" s="39"/>
      <c r="L13" s="39"/>
      <c r="M13" s="38"/>
      <c r="N13" s="39"/>
      <c r="O13" s="39"/>
      <c r="P13" s="39"/>
      <c r="Q13" s="38"/>
      <c r="R13" s="39"/>
      <c r="S13" s="39"/>
      <c r="T13" s="39"/>
      <c r="U13" s="38"/>
      <c r="V13" s="39"/>
      <c r="W13" s="39"/>
      <c r="X13" s="39"/>
      <c r="Y13" s="38"/>
      <c r="Z13" s="39"/>
      <c r="AA13" s="39"/>
      <c r="AB13" s="39"/>
      <c r="AC13" s="38"/>
      <c r="AD13" s="39"/>
      <c r="AE13" s="39"/>
      <c r="AF13" s="39"/>
      <c r="AG13" s="38"/>
      <c r="AH13" s="39"/>
      <c r="AI13" s="39"/>
      <c r="AJ13" s="39"/>
      <c r="AK13" s="38"/>
      <c r="AL13" s="39"/>
      <c r="AM13" s="39"/>
      <c r="AN13" s="39"/>
      <c r="AO13" s="38"/>
      <c r="AP13" s="39"/>
      <c r="AQ13" s="39"/>
      <c r="AR13" s="39"/>
      <c r="AS13" s="38"/>
      <c r="AT13" s="39"/>
      <c r="AU13" s="39"/>
      <c r="AV13" s="39"/>
      <c r="AW13" s="38"/>
      <c r="AX13" s="39"/>
      <c r="AY13" s="39"/>
      <c r="AZ13" s="39"/>
      <c r="BA13" s="38"/>
      <c r="BB13" s="39"/>
      <c r="BC13" s="39"/>
      <c r="BD13" s="39"/>
      <c r="BE13" s="38"/>
      <c r="BF13" s="39"/>
      <c r="BG13" s="39"/>
      <c r="BH13" s="39"/>
      <c r="BI13" s="38"/>
      <c r="BJ13" s="39"/>
      <c r="BK13" s="39"/>
      <c r="BL13" s="39"/>
      <c r="BM13" s="38"/>
      <c r="BN13" s="39"/>
      <c r="BO13" s="39"/>
      <c r="BP13" s="39"/>
      <c r="BQ13" s="38"/>
      <c r="BR13" s="39"/>
      <c r="BS13" s="39"/>
      <c r="BT13" s="39"/>
      <c r="BU13" s="38"/>
      <c r="BV13" s="39"/>
      <c r="BW13" s="39"/>
      <c r="BX13" s="39"/>
      <c r="BY13" s="38"/>
      <c r="BZ13" s="39"/>
      <c r="CA13" s="39"/>
      <c r="CB13" s="39"/>
      <c r="CC13" s="38"/>
      <c r="CD13" s="39"/>
      <c r="CE13" s="39"/>
      <c r="CF13" s="39"/>
      <c r="CG13" s="38"/>
      <c r="CH13" s="39"/>
      <c r="CI13" s="39"/>
      <c r="CJ13" s="39"/>
      <c r="CK13" s="38"/>
      <c r="CL13" s="39"/>
      <c r="CM13" s="39"/>
      <c r="CN13" s="39"/>
      <c r="CO13" s="38"/>
      <c r="CP13" s="39"/>
      <c r="CQ13" s="39"/>
      <c r="CR13" s="39"/>
      <c r="CS13" s="38"/>
      <c r="CT13" s="39"/>
      <c r="CU13" s="39"/>
      <c r="CV13" s="39"/>
      <c r="CW13" s="38"/>
      <c r="CX13" s="39"/>
      <c r="CY13" s="39"/>
      <c r="CZ13" s="39"/>
      <c r="DA13" s="38"/>
      <c r="DB13" s="39"/>
      <c r="DC13" s="39"/>
      <c r="DD13" s="39"/>
      <c r="DE13" s="38"/>
      <c r="DF13" s="39"/>
      <c r="DG13" s="39"/>
      <c r="DH13" s="39"/>
      <c r="DI13" s="38"/>
      <c r="DJ13" s="39"/>
      <c r="DK13" s="39"/>
      <c r="DL13" s="39"/>
      <c r="DM13" s="38"/>
      <c r="DN13" s="39"/>
      <c r="DO13" s="39"/>
      <c r="DP13" s="39"/>
      <c r="DQ13" s="38"/>
      <c r="DR13" s="39"/>
      <c r="DS13" s="39"/>
      <c r="DT13" s="39"/>
      <c r="DU13" s="38"/>
      <c r="DV13" s="39"/>
      <c r="DW13" s="39"/>
      <c r="DX13" s="39"/>
      <c r="DY13" s="38"/>
      <c r="DZ13" s="39"/>
      <c r="EA13" s="39"/>
      <c r="EB13" s="39"/>
      <c r="EC13" s="38"/>
      <c r="ED13" s="39"/>
      <c r="EE13" s="39"/>
      <c r="EF13" s="39"/>
      <c r="EG13" s="38"/>
      <c r="EH13" s="39"/>
      <c r="EI13" s="39"/>
      <c r="EJ13" s="39"/>
      <c r="EK13" s="38"/>
      <c r="EL13" s="39"/>
      <c r="EM13" s="39"/>
      <c r="EN13" s="39"/>
      <c r="EO13" s="38"/>
      <c r="EP13" s="39"/>
      <c r="EQ13" s="39"/>
      <c r="ER13" s="39"/>
      <c r="ES13" s="38"/>
      <c r="ET13" s="39"/>
      <c r="EU13" s="39"/>
      <c r="EV13" s="39"/>
      <c r="EW13" s="38"/>
      <c r="EX13" s="39"/>
      <c r="EY13" s="39"/>
      <c r="EZ13" s="39"/>
      <c r="FA13" s="38"/>
      <c r="FB13" s="39"/>
      <c r="FC13" s="39"/>
      <c r="FD13" s="39"/>
      <c r="FE13" s="38"/>
      <c r="FF13" s="39"/>
      <c r="FG13" s="39"/>
      <c r="FH13" s="39"/>
      <c r="FI13" s="38"/>
      <c r="FJ13" s="39"/>
      <c r="FK13" s="39"/>
      <c r="FL13" s="39"/>
      <c r="FM13" s="38"/>
      <c r="FN13" s="39"/>
      <c r="FO13" s="39"/>
      <c r="FP13" s="39"/>
      <c r="FQ13" s="38"/>
      <c r="FR13" s="39"/>
      <c r="FS13" s="39"/>
      <c r="FT13" s="39"/>
      <c r="FU13" s="38"/>
      <c r="FV13" s="39"/>
      <c r="FW13" s="39"/>
      <c r="FX13" s="39"/>
      <c r="FY13" s="38"/>
      <c r="FZ13" s="39"/>
      <c r="GA13" s="39"/>
      <c r="GB13" s="39"/>
      <c r="GC13" s="38"/>
      <c r="GD13" s="39"/>
      <c r="GE13" s="39"/>
      <c r="GF13" s="39"/>
      <c r="GG13" s="38"/>
      <c r="GH13" s="39"/>
      <c r="GI13" s="39"/>
      <c r="GJ13" s="39"/>
      <c r="GK13" s="38"/>
      <c r="GL13" s="39"/>
      <c r="GM13" s="39"/>
      <c r="GN13" s="39"/>
      <c r="GO13" s="38"/>
      <c r="GP13" s="39"/>
      <c r="GQ13" s="39"/>
      <c r="GR13" s="39"/>
      <c r="GS13" s="38"/>
      <c r="GT13" s="39"/>
      <c r="GU13" s="39"/>
      <c r="GV13" s="39"/>
      <c r="GW13" s="38"/>
      <c r="GX13" s="39"/>
      <c r="GY13" s="39"/>
      <c r="GZ13" s="39"/>
      <c r="HA13" s="38"/>
      <c r="HB13" s="39"/>
      <c r="HC13" s="39"/>
      <c r="HD13" s="39"/>
      <c r="HE13" s="38"/>
      <c r="HF13" s="39"/>
      <c r="HG13" s="39"/>
      <c r="HH13" s="39"/>
      <c r="HI13" s="38"/>
      <c r="HJ13" s="39"/>
      <c r="HK13" s="39"/>
      <c r="HL13" s="39"/>
      <c r="HM13" s="38"/>
      <c r="HN13" s="39"/>
      <c r="HO13" s="39"/>
      <c r="HP13" s="39"/>
      <c r="HQ13" s="38"/>
      <c r="HR13" s="39"/>
      <c r="HS13" s="39"/>
      <c r="HT13" s="39"/>
      <c r="HU13" s="38"/>
      <c r="HV13" s="39"/>
      <c r="HW13" s="39"/>
      <c r="HX13" s="39"/>
      <c r="HY13" s="38"/>
      <c r="HZ13" s="39"/>
      <c r="IA13" s="39"/>
      <c r="IB13" s="39"/>
      <c r="IC13" s="38"/>
      <c r="ID13" s="39"/>
      <c r="IE13" s="39"/>
      <c r="IF13" s="39"/>
      <c r="IG13" s="38"/>
      <c r="IH13" s="39"/>
      <c r="II13" s="39"/>
      <c r="IJ13" s="39"/>
      <c r="IK13" s="38"/>
      <c r="IL13" s="39"/>
      <c r="IM13" s="39"/>
      <c r="IN13" s="39"/>
      <c r="IO13" s="38"/>
      <c r="IP13" s="39"/>
      <c r="IQ13" s="39"/>
      <c r="IR13" s="39"/>
      <c r="IS13" s="38"/>
      <c r="IT13" s="39"/>
      <c r="IU13" s="39"/>
      <c r="IV13" s="39"/>
    </row>
    <row r="14" spans="1:256" ht="40.5" customHeight="1" thickBot="1">
      <c r="A14" s="547" t="s">
        <v>275</v>
      </c>
      <c r="B14" s="545"/>
      <c r="C14" s="545"/>
      <c r="D14" s="545"/>
      <c r="E14" s="545"/>
      <c r="F14" s="545"/>
      <c r="G14" s="546"/>
      <c r="H14" s="225"/>
      <c r="I14" s="81"/>
      <c r="J14" s="81"/>
      <c r="K14" s="81"/>
      <c r="L14" s="81"/>
      <c r="M14" s="81"/>
      <c r="N14" s="81"/>
      <c r="O14" s="81"/>
      <c r="P14" s="81"/>
      <c r="Q14" s="81"/>
      <c r="R14" s="81"/>
      <c r="S14" s="81"/>
      <c r="T14" s="81"/>
      <c r="U14" s="81"/>
      <c r="V14" s="81"/>
      <c r="W14" s="81"/>
      <c r="X14" s="81"/>
      <c r="Y14" s="81"/>
      <c r="Z14" s="81"/>
      <c r="AA14" s="81"/>
    </row>
    <row r="15" spans="1:256" ht="39.4">
      <c r="A15" s="245" t="s">
        <v>766</v>
      </c>
      <c r="B15" s="188" t="s">
        <v>770</v>
      </c>
      <c r="C15" s="188" t="s">
        <v>589</v>
      </c>
      <c r="D15" s="188" t="s">
        <v>265</v>
      </c>
      <c r="E15" s="188" t="s">
        <v>266</v>
      </c>
      <c r="F15" s="188" t="s">
        <v>267</v>
      </c>
      <c r="G15" s="188" t="s">
        <v>268</v>
      </c>
      <c r="H15" s="81"/>
      <c r="I15" s="81"/>
      <c r="J15" s="81"/>
      <c r="K15" s="81"/>
      <c r="L15" s="81"/>
      <c r="M15" s="81"/>
      <c r="N15" s="81"/>
      <c r="O15" s="81"/>
      <c r="P15" s="81"/>
      <c r="Q15" s="81"/>
      <c r="R15" s="81"/>
      <c r="S15" s="81"/>
      <c r="T15" s="81"/>
      <c r="U15" s="81"/>
      <c r="V15" s="81"/>
      <c r="W15" s="81"/>
      <c r="X15" s="81"/>
      <c r="Y15" s="81"/>
      <c r="Z15" s="81"/>
    </row>
    <row r="16" spans="1:256" s="44" customFormat="1" ht="26.25">
      <c r="A16" s="283" t="s">
        <v>769</v>
      </c>
      <c r="B16" s="288">
        <f>SUM(C16:G16)</f>
        <v>0</v>
      </c>
      <c r="C16" s="46">
        <f>ROUND(SUMIF(III_Demand_Response!$F:$F,"DR",III_Demand_Response!$D:$D)*1.15,2)</f>
        <v>0</v>
      </c>
      <c r="D16" s="46">
        <f>ROUND(SUMIF(I_Phys_Res_Import_RA_Res!$F:$F,1,I_Phys_Res_Import_RA_Res!$D:$D),2)</f>
        <v>0</v>
      </c>
      <c r="E16" s="46">
        <f>ROUND(SUMIF(I_Phys_Res_Import_RA_Res!$F:$F,2,I_Phys_Res_Import_RA_Res!$D:$D),2)</f>
        <v>0</v>
      </c>
      <c r="F16" s="46">
        <f>ROUND(SUMIF(I_Phys_Res_Import_RA_Res!$F:$F,3,I_Phys_Res_Import_RA_Res!$D:$D),2)</f>
        <v>0</v>
      </c>
      <c r="G16" s="46">
        <f>ROUND(SUMIF(I_Phys_Res_Import_RA_Res!$F:$F,4,I_Phys_Res_Import_RA_Res!$D:$D),2)</f>
        <v>0</v>
      </c>
      <c r="H16" s="87"/>
      <c r="I16" s="87"/>
      <c r="J16" s="87"/>
      <c r="K16" s="87"/>
      <c r="L16" s="87"/>
      <c r="M16" s="87"/>
      <c r="N16" s="87"/>
      <c r="O16" s="87"/>
      <c r="P16" s="87"/>
      <c r="Q16" s="87"/>
      <c r="R16" s="87"/>
      <c r="S16" s="87"/>
      <c r="T16" s="87"/>
      <c r="U16" s="87"/>
      <c r="V16" s="87"/>
      <c r="W16" s="87"/>
      <c r="X16" s="87"/>
      <c r="Y16" s="87"/>
      <c r="Z16" s="87"/>
    </row>
    <row r="17" spans="1:27" s="44" customFormat="1" ht="30" customHeight="1" thickBot="1">
      <c r="A17" s="325" t="s">
        <v>767</v>
      </c>
      <c r="B17" s="273" t="e">
        <f>B$16/$E$12</f>
        <v>#DIV/0!</v>
      </c>
      <c r="C17" s="273" t="e">
        <f t="shared" ref="C17:G17" si="0">C$16/$E$12</f>
        <v>#DIV/0!</v>
      </c>
      <c r="D17" s="273" t="e">
        <f t="shared" si="0"/>
        <v>#DIV/0!</v>
      </c>
      <c r="E17" s="273" t="e">
        <f t="shared" si="0"/>
        <v>#DIV/0!</v>
      </c>
      <c r="F17" s="273" t="e">
        <f t="shared" si="0"/>
        <v>#DIV/0!</v>
      </c>
      <c r="G17" s="273" t="e">
        <f t="shared" si="0"/>
        <v>#DIV/0!</v>
      </c>
      <c r="H17" s="87"/>
      <c r="I17" s="87"/>
      <c r="J17" s="87"/>
      <c r="K17" s="87"/>
      <c r="L17" s="87"/>
      <c r="M17" s="87"/>
      <c r="N17" s="87"/>
      <c r="O17" s="87"/>
      <c r="P17" s="87"/>
      <c r="Q17" s="87"/>
      <c r="R17" s="87"/>
      <c r="S17" s="87"/>
      <c r="T17" s="87"/>
      <c r="U17" s="87"/>
      <c r="V17" s="87"/>
      <c r="W17" s="87"/>
      <c r="X17" s="87"/>
      <c r="Y17" s="87"/>
      <c r="Z17" s="87"/>
    </row>
    <row r="18" spans="1:27" ht="21.75" customHeight="1" thickBot="1">
      <c r="A18" s="50" t="s">
        <v>82</v>
      </c>
      <c r="B18" s="51"/>
      <c r="C18" s="51"/>
      <c r="D18" s="51"/>
      <c r="E18" s="51"/>
      <c r="F18" s="51"/>
      <c r="G18" s="51"/>
    </row>
    <row r="19" spans="1:27" ht="54" customHeight="1">
      <c r="A19" s="529" t="s">
        <v>768</v>
      </c>
      <c r="B19" s="530"/>
      <c r="C19" s="530"/>
      <c r="D19" s="530"/>
      <c r="E19" s="530"/>
      <c r="F19" s="530"/>
      <c r="G19" s="531"/>
      <c r="H19" s="276"/>
      <c r="I19" s="81"/>
      <c r="J19" s="233"/>
      <c r="K19" s="528"/>
      <c r="L19" s="528"/>
      <c r="M19" s="528"/>
      <c r="N19" s="528"/>
      <c r="O19" s="528"/>
      <c r="P19" s="528"/>
      <c r="Q19" s="81"/>
      <c r="R19" s="81"/>
      <c r="S19" s="81"/>
      <c r="T19" s="81"/>
      <c r="U19" s="81"/>
      <c r="V19" s="81"/>
      <c r="W19" s="81"/>
      <c r="X19" s="81"/>
      <c r="Y19" s="81"/>
      <c r="Z19" s="81"/>
      <c r="AA19" s="81"/>
    </row>
    <row r="20" spans="1:27" s="52" customFormat="1" ht="126.75" customHeight="1" thickBot="1">
      <c r="A20" s="251" t="s">
        <v>274</v>
      </c>
      <c r="B20" s="42" t="s">
        <v>165</v>
      </c>
      <c r="C20" s="188" t="s">
        <v>1050</v>
      </c>
      <c r="D20" s="356" t="s">
        <v>837</v>
      </c>
      <c r="E20" s="242" t="s">
        <v>229</v>
      </c>
      <c r="F20" s="357" t="s">
        <v>839</v>
      </c>
      <c r="G20" s="284" t="s">
        <v>764</v>
      </c>
      <c r="H20" s="277"/>
      <c r="I20" s="233"/>
      <c r="J20" s="234"/>
      <c r="K20" s="234"/>
      <c r="L20" s="234"/>
      <c r="M20" s="234"/>
      <c r="N20" s="234"/>
      <c r="O20" s="234"/>
      <c r="P20" s="88"/>
      <c r="Q20" s="88"/>
      <c r="R20" s="88"/>
      <c r="S20" s="88"/>
      <c r="T20" s="88"/>
      <c r="U20" s="88"/>
      <c r="V20" s="88"/>
      <c r="W20" s="88"/>
      <c r="X20" s="88"/>
      <c r="Y20" s="88"/>
      <c r="Z20" s="88"/>
    </row>
    <row r="21" spans="1:27" s="52" customFormat="1" ht="29.25" customHeight="1" thickBot="1">
      <c r="A21" s="246" t="s">
        <v>276</v>
      </c>
      <c r="B21" s="243" t="s">
        <v>277</v>
      </c>
      <c r="C21" s="243" t="s">
        <v>278</v>
      </c>
      <c r="D21" s="53" t="s">
        <v>279</v>
      </c>
      <c r="E21" s="54" t="s">
        <v>280</v>
      </c>
      <c r="F21" s="55" t="s">
        <v>281</v>
      </c>
      <c r="G21" s="281"/>
      <c r="H21" s="277"/>
      <c r="I21" s="233"/>
      <c r="J21" s="234"/>
      <c r="K21" s="235"/>
      <c r="L21" s="234"/>
      <c r="M21" s="234"/>
      <c r="N21" s="235"/>
      <c r="O21" s="234"/>
      <c r="P21" s="88"/>
      <c r="Q21" s="88"/>
      <c r="R21" s="88"/>
      <c r="S21" s="88"/>
      <c r="T21" s="88"/>
      <c r="U21" s="88"/>
      <c r="V21" s="88"/>
      <c r="W21" s="88"/>
      <c r="X21" s="88"/>
      <c r="Y21" s="88"/>
      <c r="Z21" s="88"/>
    </row>
    <row r="22" spans="1:27" s="59" customFormat="1" ht="16.899999999999999" thickBot="1">
      <c r="A22" s="252" t="s">
        <v>591</v>
      </c>
      <c r="B22" s="244">
        <v>0.16213816459811201</v>
      </c>
      <c r="C22" s="343">
        <f>B22*$E$12</f>
        <v>0</v>
      </c>
      <c r="D22" s="57">
        <f>$D$16</f>
        <v>0</v>
      </c>
      <c r="E22" s="58">
        <f>IF(D22&lt;=C22,D22,C22)</f>
        <v>0</v>
      </c>
      <c r="F22" s="274" t="e">
        <f>E22/$E$12</f>
        <v>#DIV/0!</v>
      </c>
      <c r="G22" s="282" t="str">
        <f>IF(C22-D22&gt;=0,ROUND(C22-D22,2)  &amp; " MW" &amp; "  Under Max",ROUND(D22-C22,2) &amp;  " MW" &amp; "  Over Max")</f>
        <v>0 MW  Under Max</v>
      </c>
      <c r="H22" s="278"/>
      <c r="I22" s="233"/>
      <c r="J22" s="234"/>
      <c r="K22" s="236"/>
      <c r="L22" s="234"/>
      <c r="M22" s="234"/>
      <c r="N22" s="235"/>
      <c r="O22" s="234"/>
      <c r="P22" s="83"/>
      <c r="Q22" s="83"/>
      <c r="R22" s="83"/>
      <c r="S22" s="83"/>
      <c r="T22" s="83"/>
      <c r="U22" s="83"/>
      <c r="V22" s="83"/>
      <c r="W22" s="83"/>
      <c r="X22" s="83"/>
      <c r="Y22" s="83"/>
      <c r="Z22" s="83"/>
    </row>
    <row r="23" spans="1:27" s="59" customFormat="1" ht="16.899999999999999" thickBot="1">
      <c r="A23" s="252" t="s">
        <v>592</v>
      </c>
      <c r="B23" s="244">
        <v>0.217143291509382</v>
      </c>
      <c r="C23" s="343">
        <f>B23*$E$12</f>
        <v>0</v>
      </c>
      <c r="D23" s="60">
        <f>E22+$E$16</f>
        <v>0</v>
      </c>
      <c r="E23" s="58">
        <f>IF(D23&lt;=C23,D23,C23)</f>
        <v>0</v>
      </c>
      <c r="F23" s="274" t="e">
        <f>E23/$E$12</f>
        <v>#DIV/0!</v>
      </c>
      <c r="G23" s="282" t="str">
        <f>IF(C23-D23&gt;=0,ROUND(C23-D23,2)  &amp; " MW" &amp; "  Under Max",ROUND(D23-C23,2) &amp;  " MW" &amp; "  Over Max")</f>
        <v>0 MW  Under Max</v>
      </c>
      <c r="H23" s="278"/>
      <c r="I23" s="233"/>
      <c r="J23" s="234"/>
      <c r="K23" s="236"/>
      <c r="L23" s="234"/>
      <c r="M23" s="234"/>
      <c r="N23" s="235"/>
      <c r="O23" s="234"/>
      <c r="P23" s="83"/>
      <c r="Q23" s="83"/>
      <c r="R23" s="83"/>
      <c r="S23" s="83"/>
      <c r="T23" s="83"/>
      <c r="U23" s="83"/>
      <c r="V23" s="83"/>
      <c r="W23" s="83"/>
      <c r="X23" s="83"/>
      <c r="Y23" s="83"/>
      <c r="Z23" s="83"/>
    </row>
    <row r="24" spans="1:27" s="59" customFormat="1" ht="16.899999999999999" thickBot="1">
      <c r="A24" s="252" t="s">
        <v>593</v>
      </c>
      <c r="B24" s="244">
        <v>0.3375901252777751</v>
      </c>
      <c r="C24" s="343">
        <f>B24*$E$12</f>
        <v>0</v>
      </c>
      <c r="D24" s="60">
        <f>$E$23+$F$16</f>
        <v>0</v>
      </c>
      <c r="E24" s="61">
        <f>IF(D24&lt;=C24,D24,C24)</f>
        <v>0</v>
      </c>
      <c r="F24" s="274" t="e">
        <f>E24/$E$12</f>
        <v>#DIV/0!</v>
      </c>
      <c r="G24" s="282" t="str">
        <f>IF(C24-D24&gt;=0,ROUND(C24-D24,2)  &amp; " MW" &amp; "  Under Max",ROUND(D24-C24,2) &amp;  " MW" &amp; "  Over Max")</f>
        <v>0 MW  Under Max</v>
      </c>
      <c r="H24" s="279"/>
      <c r="I24" s="233"/>
      <c r="J24" s="234"/>
      <c r="K24" s="236"/>
      <c r="L24" s="234"/>
      <c r="M24" s="234"/>
      <c r="N24" s="235"/>
      <c r="O24" s="234"/>
      <c r="P24" s="83"/>
      <c r="Q24" s="83"/>
      <c r="R24" s="83"/>
      <c r="S24" s="83"/>
      <c r="T24" s="83"/>
      <c r="U24" s="83"/>
      <c r="V24" s="83"/>
      <c r="W24" s="83"/>
      <c r="X24" s="83"/>
      <c r="Y24" s="83"/>
      <c r="Z24" s="83"/>
    </row>
    <row r="25" spans="1:27" s="59" customFormat="1" ht="13.5" thickBot="1">
      <c r="A25" s="253" t="s">
        <v>594</v>
      </c>
      <c r="B25" s="254">
        <v>1</v>
      </c>
      <c r="C25" s="255" t="s">
        <v>230</v>
      </c>
      <c r="D25" s="256">
        <f>$E$24+$C$16+$G$16</f>
        <v>0</v>
      </c>
      <c r="E25" s="58">
        <f>$E$24+$C$16+$G$16</f>
        <v>0</v>
      </c>
      <c r="F25" s="275" t="e">
        <f>E25/$E$12</f>
        <v>#DIV/0!</v>
      </c>
      <c r="G25" s="272" t="str">
        <f>IF(E25&gt;=E12,"Compliant","Non-Compliant")</f>
        <v>Compliant</v>
      </c>
      <c r="H25" s="280"/>
      <c r="I25" s="83"/>
      <c r="J25" s="83"/>
      <c r="K25" s="83"/>
      <c r="L25" s="83"/>
      <c r="M25" s="83"/>
      <c r="N25" s="83"/>
      <c r="O25" s="83"/>
      <c r="P25" s="83"/>
      <c r="Q25" s="83"/>
      <c r="R25" s="83"/>
      <c r="S25" s="83"/>
      <c r="T25" s="83"/>
      <c r="U25" s="83"/>
      <c r="V25" s="83"/>
      <c r="W25" s="83"/>
      <c r="X25" s="83"/>
      <c r="Y25" s="83"/>
      <c r="Z25" s="83"/>
      <c r="AA25" s="83"/>
    </row>
    <row r="26" spans="1:27" s="59" customFormat="1" ht="18" customHeight="1">
      <c r="A26" s="189"/>
      <c r="B26" s="190"/>
      <c r="C26" s="191"/>
      <c r="D26" s="192"/>
      <c r="E26" s="193"/>
      <c r="F26" s="194"/>
      <c r="G26" s="108"/>
      <c r="H26" s="271"/>
    </row>
    <row r="27" spans="1:27" ht="15.4" thickBot="1"/>
    <row r="28" spans="1:27" ht="38.25" customHeight="1">
      <c r="A28" s="500" t="s">
        <v>2676</v>
      </c>
      <c r="B28" s="501"/>
      <c r="C28" s="501"/>
      <c r="D28" s="501"/>
      <c r="E28" s="501"/>
      <c r="F28" s="502"/>
    </row>
    <row r="29" spans="1:27" ht="81" customHeight="1">
      <c r="A29" s="66" t="s">
        <v>372</v>
      </c>
      <c r="B29" s="66" t="s">
        <v>8</v>
      </c>
      <c r="C29" s="66" t="s">
        <v>7</v>
      </c>
      <c r="D29" s="66" t="s">
        <v>66</v>
      </c>
      <c r="E29" s="66" t="s">
        <v>373</v>
      </c>
      <c r="F29" s="312" t="s">
        <v>765</v>
      </c>
    </row>
    <row r="30" spans="1:27" ht="37.5" customHeight="1">
      <c r="A30" s="270" t="s">
        <v>780</v>
      </c>
      <c r="B30" s="213">
        <f>$F$11</f>
        <v>0</v>
      </c>
      <c r="C30" s="67">
        <f>I_Phys_Res_Import_RA_Res!N4+ROUND(III_Demand_Response!N5*1.15,2)</f>
        <v>0</v>
      </c>
      <c r="D30" s="68">
        <f>IF(B30&gt;C30,B30-C30,0)</f>
        <v>0</v>
      </c>
      <c r="E30" s="213">
        <v>0</v>
      </c>
      <c r="F30" s="342" t="str">
        <f>IF(D30&gt;E30,ROUND(D30-E30,2) &amp; " MW Over Path Constraint",ROUND(C30+E30-B30,1)&amp; " MW Under Path Constraint")</f>
        <v>0 MW Under Path Constraint</v>
      </c>
    </row>
    <row r="31" spans="1:27" ht="42" customHeight="1" thickBot="1">
      <c r="A31" s="289" t="s">
        <v>779</v>
      </c>
      <c r="B31" s="257">
        <f>$E$11</f>
        <v>0</v>
      </c>
      <c r="C31" s="258">
        <f>I_Phys_Res_Import_RA_Res!O4+ROUND(III_Demand_Response!O5*1.15,2)</f>
        <v>0</v>
      </c>
      <c r="D31" s="259">
        <f>IF(B31&gt;C31,B31-C31,0)</f>
        <v>0</v>
      </c>
      <c r="E31" s="257">
        <v>0</v>
      </c>
      <c r="F31" s="269" t="str">
        <f>IF(D31&gt;E31,ROUND(D31-E31,2) &amp; " MW Over Path Constraint",ROUND(C31+E31-B31,1)&amp; " MW Under Path Constraint")</f>
        <v>0 MW Under Path Constraint</v>
      </c>
    </row>
    <row r="32" spans="1:27">
      <c r="A32" s="69"/>
      <c r="B32" s="69"/>
      <c r="C32" s="69"/>
      <c r="D32" s="69"/>
      <c r="E32" s="69"/>
      <c r="F32" s="69"/>
    </row>
    <row r="33" spans="1:27" ht="15.4" thickBot="1">
      <c r="A33" s="70"/>
      <c r="B33" s="70"/>
      <c r="C33" s="70"/>
      <c r="D33" s="70"/>
      <c r="E33" s="70"/>
      <c r="F33" s="70"/>
    </row>
    <row r="34" spans="1:27" ht="39" customHeight="1" thickBot="1">
      <c r="A34" s="532" t="s">
        <v>778</v>
      </c>
      <c r="B34" s="533"/>
      <c r="C34" s="533"/>
      <c r="D34" s="533"/>
      <c r="E34" s="534"/>
      <c r="F34" s="70"/>
    </row>
    <row r="35" spans="1:27" ht="84" customHeight="1">
      <c r="A35" s="462" t="s">
        <v>226</v>
      </c>
      <c r="B35" s="463" t="s">
        <v>1052</v>
      </c>
      <c r="C35" s="463" t="s">
        <v>757</v>
      </c>
      <c r="D35" s="464" t="s">
        <v>429</v>
      </c>
      <c r="E35" s="465" t="s">
        <v>765</v>
      </c>
      <c r="F35" s="70"/>
    </row>
    <row r="36" spans="1:27" s="72" customFormat="1" ht="16.899999999999999">
      <c r="A36" s="260" t="s">
        <v>515</v>
      </c>
      <c r="B36" s="222">
        <f>IF($E$12&lt;=('LSE Allocations'!J130+'LSE Allocations'!E107),$E$12,('LSE Allocations'!J130+'LSE Allocations'!E107))</f>
        <v>0</v>
      </c>
      <c r="C36" s="68">
        <f>SUMIF(I_Phys_Res_Import_RA_Res!M:M,A36,I_Phys_Res_Import_RA_Res!E:E)+SUMIF(III_Demand_Response!M:M,'Summary Month Ahead'!A36,III_Demand_Response!E:E)</f>
        <v>0</v>
      </c>
      <c r="D36" s="136">
        <f>ROUND(IF($C$36&gt;=$B$36,$C$36-$B$36,$C$36-$B$36),2)</f>
        <v>0</v>
      </c>
      <c r="E36" s="261" t="str">
        <f>IF(C36&gt;=B36,"Compliant","Non-Compliant")</f>
        <v>Compliant</v>
      </c>
      <c r="F36" s="71"/>
    </row>
    <row r="37" spans="1:27" s="72" customFormat="1" ht="16.899999999999999">
      <c r="A37" s="262" t="s">
        <v>448</v>
      </c>
      <c r="B37" s="222">
        <f>IF($E$12&lt;=('LSE Allocations'!J131+'LSE Allocations'!E108),$E$12,('LSE Allocations'!J131+'LSE Allocations'!E108))</f>
        <v>0</v>
      </c>
      <c r="C37" s="68">
        <f>SUMIF(I_Phys_Res_Import_RA_Res!M:M,A37,I_Phys_Res_Import_RA_Res!E:E)+SUMIF(III_Demand_Response!M:M,'Summary Month Ahead'!A37,III_Demand_Response!E:E)</f>
        <v>0</v>
      </c>
      <c r="D37" s="136">
        <f>ROUND(IF($C$37&gt;=$B$37,$C$37-$B$37,$C$37-$B$37),2)</f>
        <v>0</v>
      </c>
      <c r="E37" s="261" t="str">
        <f>IF(C37&gt;=B37,"Compliant","Non-Compliant")</f>
        <v>Compliant</v>
      </c>
    </row>
    <row r="38" spans="1:27">
      <c r="A38" s="266" t="s">
        <v>656</v>
      </c>
      <c r="B38" s="222">
        <f>IF($E$12&lt;=('LSE Allocations'!J132+'LSE Allocations'!E109),$E$12,('LSE Allocations'!J132+'LSE Allocations'!E109))</f>
        <v>0</v>
      </c>
      <c r="C38" s="68">
        <f>SUMIF(I_Phys_Res_Import_RA_Res!M:M,A38,I_Phys_Res_Import_RA_Res!E:E)+SUMIF(III_Demand_Response!M:M,'Summary Month Ahead'!A38,III_Demand_Response!E:E)</f>
        <v>0</v>
      </c>
      <c r="D38" s="267">
        <f>ROUND(IF($C$38&gt;=$B$38,$C$38-$B$38,$C$38-$B$38),2)</f>
        <v>0</v>
      </c>
      <c r="E38" s="265" t="str">
        <f>IF(C38&gt;=B38,"Compliant","Non-Compliant")</f>
        <v>Compliant</v>
      </c>
    </row>
    <row r="39" spans="1:27">
      <c r="A39" s="262" t="s">
        <v>452</v>
      </c>
      <c r="B39" s="222">
        <f>IF($E$12&lt;=('LSE Allocations'!J133+'LSE Allocations'!E110),$E$12,('LSE Allocations'!J133+'LSE Allocations'!E110))</f>
        <v>0</v>
      </c>
      <c r="C39" s="68">
        <f>SUMIF(I_Phys_Res_Import_RA_Res!M:M,A39,I_Phys_Res_Import_RA_Res!E:E)+SUMIF(III_Demand_Response!M:M,'Summary Month Ahead'!A39,III_Demand_Response!E:E)</f>
        <v>0</v>
      </c>
      <c r="D39" s="136">
        <f>ROUND(IF($C$39&gt;=$B$39,$C$39-$B$39,$C$39-$B$39), 2)</f>
        <v>0</v>
      </c>
      <c r="E39" s="261" t="str">
        <f>IF(C39&gt;=B39,"Compliant","Non-Compliant")</f>
        <v>Compliant</v>
      </c>
    </row>
    <row r="40" spans="1:27" s="419" customFormat="1">
      <c r="A40" s="466" t="s">
        <v>2663</v>
      </c>
      <c r="B40" s="222">
        <f>IF($E$12&lt;=('LSE Allocations'!J134+'LSE Allocations'!E111),$E$12,('LSE Allocations'!J134+'LSE Allocations'!E111))</f>
        <v>0</v>
      </c>
      <c r="C40" s="68">
        <f>SUMIF(I_Phys_Res_Import_RA_Res!M:M,A40,I_Phys_Res_Import_RA_Res!E:E)+SUMIF(III_Demand_Response!M:M,'Summary Month Ahead'!A40,III_Demand_Response!E:E)</f>
        <v>0</v>
      </c>
      <c r="D40" s="136">
        <f>ROUND(IF($C$40&gt;=$B$40,$C$40-$B$40,$C$40-$B$40), 2)</f>
        <v>0</v>
      </c>
      <c r="E40" s="261" t="str">
        <f t="shared" ref="E40:E45" si="1">IF(C40&gt;=B40,"Compliant","Non-Compliant")</f>
        <v>Compliant</v>
      </c>
    </row>
    <row r="41" spans="1:27" s="419" customFormat="1">
      <c r="A41" s="467" t="s">
        <v>2664</v>
      </c>
      <c r="B41" s="222">
        <f>IF($E$12&lt;=('LSE Allocations'!J135+'LSE Allocations'!E112),$E$12,('LSE Allocations'!J135+'LSE Allocations'!E112))</f>
        <v>0</v>
      </c>
      <c r="C41" s="68">
        <f>SUMIF(I_Phys_Res_Import_RA_Res!M:M,A41,I_Phys_Res_Import_RA_Res!E:E)+SUMIF(III_Demand_Response!M:M,'Summary Month Ahead'!A41,III_Demand_Response!E:E)</f>
        <v>0</v>
      </c>
      <c r="D41" s="136">
        <f>ROUND(IF($C$41&gt;=$B$41,$C$41-$B$41,$C$41-$B$41), 2)</f>
        <v>0</v>
      </c>
      <c r="E41" s="261" t="str">
        <f t="shared" si="1"/>
        <v>Compliant</v>
      </c>
    </row>
    <row r="42" spans="1:27" s="419" customFormat="1">
      <c r="A42" s="467" t="s">
        <v>2665</v>
      </c>
      <c r="B42" s="222">
        <f>IF($E$12&lt;=('LSE Allocations'!J136+'LSE Allocations'!E113),$E$12,('LSE Allocations'!J136+'LSE Allocations'!E113))</f>
        <v>0</v>
      </c>
      <c r="C42" s="68">
        <f>SUMIF(I_Phys_Res_Import_RA_Res!M:M,A42,I_Phys_Res_Import_RA_Res!E:E)+SUMIF(III_Demand_Response!M:M,'Summary Month Ahead'!A42,III_Demand_Response!E:E)</f>
        <v>0</v>
      </c>
      <c r="D42" s="136">
        <f>ROUND(IF($C$42&gt;=$B$42,$C$42-$B$42,$C$42-$B$42), 2)</f>
        <v>0</v>
      </c>
      <c r="E42" s="261" t="str">
        <f t="shared" si="1"/>
        <v>Compliant</v>
      </c>
    </row>
    <row r="43" spans="1:27" s="419" customFormat="1">
      <c r="A43" s="466" t="s">
        <v>2666</v>
      </c>
      <c r="B43" s="222">
        <f>IF($E$12&lt;=('LSE Allocations'!J137+'LSE Allocations'!E114),$E$12,('LSE Allocations'!J137+'LSE Allocations'!E114))</f>
        <v>0</v>
      </c>
      <c r="C43" s="68">
        <f>SUMIF(I_Phys_Res_Import_RA_Res!M:M,A43,I_Phys_Res_Import_RA_Res!E:E)+SUMIF(III_Demand_Response!M:M,'Summary Month Ahead'!A43,III_Demand_Response!E:E)</f>
        <v>0</v>
      </c>
      <c r="D43" s="136">
        <f>ROUND(IF($C$43&gt;=$B$43,$C$43-$B$43,$C$43-$B$43), 2)</f>
        <v>0</v>
      </c>
      <c r="E43" s="261" t="str">
        <f t="shared" si="1"/>
        <v>Compliant</v>
      </c>
    </row>
    <row r="44" spans="1:27" s="419" customFormat="1">
      <c r="A44" s="466" t="s">
        <v>2667</v>
      </c>
      <c r="B44" s="222">
        <f>IF($E$12&lt;=('LSE Allocations'!J138+'LSE Allocations'!E115),$E$12,('LSE Allocations'!J138+'LSE Allocations'!E115))</f>
        <v>0</v>
      </c>
      <c r="C44" s="68">
        <f>SUMIF(I_Phys_Res_Import_RA_Res!M:M,A44,I_Phys_Res_Import_RA_Res!E:E)+SUMIF(III_Demand_Response!M:M,'Summary Month Ahead'!A44,III_Demand_Response!E:E)</f>
        <v>0</v>
      </c>
      <c r="D44" s="136">
        <f>ROUND(IF($C$44&gt;=$B$44,$C$44-$B$44,$C$44-$B$44), 2)</f>
        <v>0</v>
      </c>
      <c r="E44" s="261" t="str">
        <f t="shared" si="1"/>
        <v>Compliant</v>
      </c>
    </row>
    <row r="45" spans="1:27" ht="15.4" thickBot="1">
      <c r="A45" s="468" t="s">
        <v>2668</v>
      </c>
      <c r="B45" s="469">
        <f>IF($E$12&lt;=('LSE Allocations'!J139+'LSE Allocations'!E116),$E$12,('LSE Allocations'!J139+'LSE Allocations'!E116))</f>
        <v>0</v>
      </c>
      <c r="C45" s="259">
        <f>SUMIF(I_Phys_Res_Import_RA_Res!M:M,A45,I_Phys_Res_Import_RA_Res!E:E)+SUMIF(III_Demand_Response!M:M,'Summary Month Ahead'!A45,III_Demand_Response!E:E)</f>
        <v>0</v>
      </c>
      <c r="D45" s="263">
        <f>ROUND(IF($C$45&gt;=$B$45,$C$45-$B$45,$C$45-$B$45), 2)</f>
        <v>0</v>
      </c>
      <c r="E45" s="264" t="str">
        <f t="shared" si="1"/>
        <v>Compliant</v>
      </c>
    </row>
    <row r="46" spans="1:27" ht="15.4" thickBot="1">
      <c r="E46" s="70"/>
    </row>
    <row r="47" spans="1:27" ht="40.5" customHeight="1" thickBot="1">
      <c r="A47" s="542" t="s">
        <v>9</v>
      </c>
      <c r="B47" s="545"/>
      <c r="C47" s="545"/>
      <c r="D47" s="545"/>
      <c r="E47" s="546"/>
      <c r="F47" s="324"/>
      <c r="G47" s="324"/>
      <c r="H47" s="225"/>
      <c r="I47" s="81"/>
      <c r="J47" s="81"/>
      <c r="K47" s="81"/>
      <c r="L47" s="81"/>
      <c r="M47" s="81"/>
      <c r="N47" s="81"/>
      <c r="O47" s="81"/>
      <c r="P47" s="81"/>
      <c r="Q47" s="81"/>
      <c r="R47" s="81"/>
      <c r="S47" s="81"/>
      <c r="T47" s="81"/>
      <c r="U47" s="81"/>
      <c r="V47" s="81"/>
      <c r="W47" s="81"/>
      <c r="X47" s="81"/>
      <c r="Y47" s="81"/>
      <c r="Z47" s="81"/>
      <c r="AA47" s="81"/>
    </row>
    <row r="48" spans="1:27" ht="39.4">
      <c r="A48" s="245" t="s">
        <v>766</v>
      </c>
      <c r="B48" s="188" t="s">
        <v>770</v>
      </c>
      <c r="C48" s="188" t="s">
        <v>265</v>
      </c>
      <c r="D48" s="188" t="s">
        <v>785</v>
      </c>
      <c r="E48" s="188" t="s">
        <v>842</v>
      </c>
      <c r="F48" s="81"/>
      <c r="G48" s="81"/>
      <c r="H48" s="81"/>
      <c r="I48" s="81"/>
      <c r="J48" s="81"/>
      <c r="K48" s="81"/>
      <c r="L48" s="81"/>
      <c r="M48" s="81"/>
      <c r="N48" s="81"/>
      <c r="O48" s="81"/>
      <c r="P48" s="81"/>
      <c r="Q48" s="81"/>
      <c r="R48" s="81"/>
      <c r="S48" s="81"/>
      <c r="T48" s="81"/>
      <c r="U48" s="81"/>
      <c r="V48" s="81"/>
      <c r="W48" s="81"/>
      <c r="X48" s="81"/>
    </row>
    <row r="49" spans="1:8" s="87" customFormat="1" ht="26.25">
      <c r="A49" s="283" t="s">
        <v>769</v>
      </c>
      <c r="B49" s="288">
        <f>SUM(C49:E49)</f>
        <v>0</v>
      </c>
      <c r="C49" s="320">
        <f>SUMIF(I_Phys_Res_Import_RA_Res!$H:$H,1,I_Phys_Res_Import_RA_Res!$G:$G)+SUMIF(III_Demand_Response!$H:$H,1,III_Demand_Response!$G:$G)</f>
        <v>0</v>
      </c>
      <c r="D49" s="320">
        <f>SUMIF(I_Phys_Res_Import_RA_Res!$H:$H,2,I_Phys_Res_Import_RA_Res!$G:$G)+SUMIF(III_Demand_Response!$H:$H,2,III_Demand_Response!$G:$G)</f>
        <v>0</v>
      </c>
      <c r="E49" s="320">
        <f>SUMIF(I_Phys_Res_Import_RA_Res!$H:$H,3,I_Phys_Res_Import_RA_Res!$G:$G)+SUMIF(III_Demand_Response!$H:$H,3,III_Demand_Response!$G:$G)</f>
        <v>0</v>
      </c>
    </row>
    <row r="50" spans="1:8" s="87" customFormat="1" ht="30" customHeight="1" thickBot="1">
      <c r="A50" s="315" t="s">
        <v>788</v>
      </c>
      <c r="B50" s="316" t="e">
        <f>B49/$C$57</f>
        <v>#DIV/0!</v>
      </c>
      <c r="C50" s="316" t="e">
        <f>C49/$C$57</f>
        <v>#DIV/0!</v>
      </c>
      <c r="D50" s="316" t="e">
        <f>D49/$C$57</f>
        <v>#DIV/0!</v>
      </c>
      <c r="E50" s="316" t="e">
        <f>E49/$C$57</f>
        <v>#DIV/0!</v>
      </c>
    </row>
    <row r="51" spans="1:8" s="87" customFormat="1" ht="30" customHeight="1" thickBot="1">
      <c r="A51" s="94"/>
      <c r="B51" s="317"/>
      <c r="C51" s="317"/>
      <c r="D51" s="317"/>
      <c r="E51" s="317"/>
      <c r="F51" s="317"/>
      <c r="G51" s="318"/>
      <c r="H51" s="319"/>
    </row>
    <row r="52" spans="1:8" s="70" customFormat="1" ht="45.75" customHeight="1" thickBot="1">
      <c r="A52" s="542" t="s">
        <v>1</v>
      </c>
      <c r="B52" s="543"/>
      <c r="C52" s="543"/>
      <c r="D52" s="543"/>
      <c r="E52" s="543"/>
      <c r="F52" s="544"/>
    </row>
    <row r="53" spans="1:8" s="70" customFormat="1" ht="60" customHeight="1">
      <c r="A53" s="326" t="str">
        <f>Certification!B4</f>
        <v>Summer (May-Sept.)</v>
      </c>
      <c r="B53" s="338" t="s">
        <v>763</v>
      </c>
      <c r="C53" s="285" t="s">
        <v>1051</v>
      </c>
      <c r="D53" s="188" t="s">
        <v>784</v>
      </c>
      <c r="E53" s="188" t="s">
        <v>840</v>
      </c>
      <c r="F53" s="286" t="s">
        <v>764</v>
      </c>
      <c r="G53" s="64"/>
    </row>
    <row r="54" spans="1:8" s="70" customFormat="1" ht="40.5" customHeight="1">
      <c r="A54" s="335" t="s">
        <v>46</v>
      </c>
      <c r="B54" s="340">
        <f>IF($A$53="Summer (May-Sept.)",'ID and Local Area'!M18,'ID and Local Area'!M24)</f>
        <v>0.53</v>
      </c>
      <c r="C54" s="359">
        <f>ROUND(HLOOKUP($E$4,'LSE Allocations'!$D$143:$O$147, 2, FALSE) + HLOOKUP($E$4,'LSE Allocations'!$D$150:$O$154,2,FALSE),0)</f>
        <v>0</v>
      </c>
      <c r="D54" s="311">
        <f>C49</f>
        <v>0</v>
      </c>
      <c r="E54" s="46">
        <f>D54</f>
        <v>0</v>
      </c>
      <c r="F54" s="339" t="str">
        <f>IF(D54&gt;=C54, ROUND(D54-C54,2) &amp; " MW Over Min (Compliant)",ROUND(C54 -D54,2) &amp; " MW Under Min (Non-Compliant)")</f>
        <v>0 MW Over Min (Compliant)</v>
      </c>
      <c r="G54" s="240"/>
    </row>
    <row r="55" spans="1:8" s="70" customFormat="1" ht="57.75" customHeight="1">
      <c r="A55" s="335" t="s">
        <v>841</v>
      </c>
      <c r="B55" s="340">
        <f>IF($A$53="Summer (May-Sept.)",'ID and Local Area'!M19,'ID and Local Area'!M25)</f>
        <v>0.47</v>
      </c>
      <c r="C55" s="359">
        <f>ROUND(HLOOKUP($E$4,'LSE Allocations'!$D$143:$O$147, 3, FALSE)+HLOOKUP($E$4,'LSE Allocations'!$D$150:$O$154,3,FALSE)+HLOOKUP($E$4,'LSE Allocations'!$D$143:$O$147, 4, FALSE)+HLOOKUP($E$4,'LSE Allocations'!$D$150:$O$154,4,FALSE),0)</f>
        <v>0</v>
      </c>
      <c r="D55" s="311">
        <f>D49+E56</f>
        <v>0</v>
      </c>
      <c r="E55" s="46">
        <f>IF(D55&lt;=C55,D55,C55)</f>
        <v>0</v>
      </c>
      <c r="F55" s="329" t="str">
        <f>IF(ROUND(C55-D55,2)=0,"At Maximum",IF(C55-D55&gt;=0,ROUND(C55-E55,2) &amp; " MW Under Max",ROUND(D55-E55,2) &amp; " MW Over Max"))</f>
        <v>At Maximum</v>
      </c>
      <c r="G55" s="330"/>
    </row>
    <row r="56" spans="1:8" s="70" customFormat="1">
      <c r="A56" s="335" t="s">
        <v>5</v>
      </c>
      <c r="B56" s="340">
        <f>IF($A$53="Summer (May-Sept.)",'ID and Local Area'!M20,'ID and Local Area'!M26)</f>
        <v>0.05</v>
      </c>
      <c r="C56" s="359">
        <f>ROUND(HLOOKUP($E$4,'LSE Allocations'!$D$143:$O$147, 4, FALSE)+HLOOKUP($E$4,'LSE Allocations'!$D$150:$O$154,4,FALSE),0)</f>
        <v>0</v>
      </c>
      <c r="D56" s="311">
        <f>E49</f>
        <v>0</v>
      </c>
      <c r="E56" s="46">
        <f>IF(D56&lt;=C56,D56,C56)</f>
        <v>0</v>
      </c>
      <c r="F56" s="329" t="str">
        <f>IF(ROUND(C56-D56,2)=0,"At Maximum",IF(D56-C56&lt;0, ROUND(C56-D56,2)  &amp; " MW Under Max",ROUND(D56-C56,2) &amp;  " MW Over Max"))</f>
        <v>At Maximum</v>
      </c>
      <c r="G56" s="331"/>
    </row>
    <row r="57" spans="1:8" s="70" customFormat="1" ht="15.4" thickBot="1">
      <c r="A57" s="336" t="s">
        <v>777</v>
      </c>
      <c r="B57" s="341">
        <f>B54+B55</f>
        <v>1</v>
      </c>
      <c r="C57" s="337">
        <f>ROUND(HLOOKUP($E$4,'LSE Allocations'!$D$143:$O$147, 5, FALSE)+HLOOKUP($E$4,'LSE Allocations'!$D$150:$O$154,5,FALSE),0)</f>
        <v>0</v>
      </c>
      <c r="D57" s="332">
        <f>D56+(D55-E56)+D54</f>
        <v>0</v>
      </c>
      <c r="E57" s="332">
        <f>SUM(E54:E55)</f>
        <v>0</v>
      </c>
      <c r="F57" s="313" t="str">
        <f>IF($E$57&gt;=ROUND($C$57,0),"Compliant","Non-Compliant")</f>
        <v>Compliant</v>
      </c>
      <c r="G57" s="330"/>
      <c r="H57" s="241"/>
    </row>
    <row r="58" spans="1:8" s="64" customFormat="1" ht="18" customHeight="1"/>
  </sheetData>
  <sheetProtection algorithmName="SHA-512" hashValue="KYpdy/gpWmINODTcGTTStardm1bPh2HvlX3XcyKrbiQRdR4K/pao+l6/9uHZbkRev/4csgHqWYGBpSGPG1gmVA==" saltValue="eQHa1WqYJciSYUf59CkFPA==" spinCount="100000" sheet="1" objects="1" scenarios="1"/>
  <customSheetViews>
    <customSheetView guid="{2217AF83-9A9D-4254-ABC6-A5EBECD51169}" scale="84" showPageBreaks="1" showGridLines="0" printArea="1" topLeftCell="A29">
      <selection activeCell="E49" sqref="E49"/>
      <pageMargins left="0.7" right="0.7" top="0.75" bottom="0.75" header="0.3" footer="0.3"/>
      <headerFooter alignWithMargins="0">
        <oddHeader>Page &amp;P&amp;R3PRMA_May_10</oddHeader>
        <oddFooter>Page &amp;P&amp;R&amp;Z&amp;F</oddFooter>
      </headerFooter>
    </customSheetView>
  </customSheetViews>
  <mergeCells count="21">
    <mergeCell ref="A52:F52"/>
    <mergeCell ref="A47:E47"/>
    <mergeCell ref="A14:G14"/>
    <mergeCell ref="A7:D7"/>
    <mergeCell ref="A11:D11"/>
    <mergeCell ref="E12:F12"/>
    <mergeCell ref="A12:D12"/>
    <mergeCell ref="A10:D10"/>
    <mergeCell ref="A8:D8"/>
    <mergeCell ref="A9:D9"/>
    <mergeCell ref="A2:F2"/>
    <mergeCell ref="E4:F4"/>
    <mergeCell ref="A3:F3"/>
    <mergeCell ref="A4:D4"/>
    <mergeCell ref="A6:D6"/>
    <mergeCell ref="A5:D5"/>
    <mergeCell ref="K19:M19"/>
    <mergeCell ref="N19:P19"/>
    <mergeCell ref="A19:G19"/>
    <mergeCell ref="A34:E34"/>
    <mergeCell ref="A28:F28"/>
  </mergeCells>
  <phoneticPr fontId="6" type="noConversion"/>
  <conditionalFormatting sqref="D36:D45">
    <cfRule type="cellIs" dxfId="43" priority="114" operator="greaterThanOrEqual">
      <formula>0</formula>
    </cfRule>
    <cfRule type="cellIs" dxfId="42" priority="154" stopIfTrue="1" operator="lessThan">
      <formula>0</formula>
    </cfRule>
  </conditionalFormatting>
  <conditionalFormatting sqref="F57 G25 E36:E45">
    <cfRule type="cellIs" dxfId="41" priority="138" operator="equal">
      <formula>"Compliant"</formula>
    </cfRule>
    <cfRule type="cellIs" dxfId="40" priority="139" operator="equal">
      <formula>"Non-Compliant"</formula>
    </cfRule>
  </conditionalFormatting>
  <conditionalFormatting sqref="H51">
    <cfRule type="cellIs" dxfId="39" priority="118" operator="lessThan">
      <formula>0</formula>
    </cfRule>
    <cfRule type="cellIs" dxfId="38" priority="119" operator="greaterThan">
      <formula>0</formula>
    </cfRule>
  </conditionalFormatting>
  <conditionalFormatting sqref="G22:G24">
    <cfRule type="expression" dxfId="37" priority="112">
      <formula>NOT(ISERROR(SEARCH("Over Max",G22)))</formula>
    </cfRule>
    <cfRule type="expression" dxfId="36" priority="113">
      <formula>NOT(ISERROR(SEARCH("Under Max",G22)))</formula>
    </cfRule>
  </conditionalFormatting>
  <conditionalFormatting sqref="F30:F31">
    <cfRule type="expression" dxfId="35" priority="105">
      <formula>NOT(ISERROR(SEARCH("Over",F30)))</formula>
    </cfRule>
    <cfRule type="expression" dxfId="34" priority="106">
      <formula>NOT(ISERROR(SEARCH("Under",F30)))</formula>
    </cfRule>
  </conditionalFormatting>
  <conditionalFormatting sqref="G54:G55 G57">
    <cfRule type="expression" dxfId="33" priority="99">
      <formula>NOT(ISERROR(SEARCH("Under Max",G54)))</formula>
    </cfRule>
    <cfRule type="expression" dxfId="32" priority="100">
      <formula>NOT(ISERROR(SEARCH("Under Min",G54)))</formula>
    </cfRule>
    <cfRule type="expression" dxfId="31" priority="101">
      <formula>NOT(ISERROR(SEARCH("Meets",G54)))</formula>
    </cfRule>
    <cfRule type="expression" dxfId="30" priority="102">
      <formula>NOT(ISERROR(SEARCH("Over Min",G54)))</formula>
    </cfRule>
    <cfRule type="expression" dxfId="29" priority="103">
      <formula>NOT(ISERROR(SEARCH("Over Max",G54)))</formula>
    </cfRule>
    <cfRule type="expression" dxfId="28" priority="104">
      <formula>NOT(ISERROR(SEARCH("Short",G54)))</formula>
    </cfRule>
  </conditionalFormatting>
  <conditionalFormatting sqref="G55">
    <cfRule type="expression" dxfId="27" priority="93">
      <formula>NOT(ISERROR(SEARCH("Under Max",G55)))</formula>
    </cfRule>
    <cfRule type="expression" dxfId="26" priority="94">
      <formula>NOT(ISERROR(SEARCH("Under Min",G55)))</formula>
    </cfRule>
    <cfRule type="expression" dxfId="25" priority="95">
      <formula>NOT(ISERROR(SEARCH("Meets",G55)))</formula>
    </cfRule>
    <cfRule type="expression" dxfId="24" priority="96">
      <formula>NOT(ISERROR(SEARCH("Over Min",G55)))</formula>
    </cfRule>
    <cfRule type="expression" dxfId="23" priority="97">
      <formula>NOT(ISERROR(SEARCH("Over Max",G55)))</formula>
    </cfRule>
    <cfRule type="expression" dxfId="22" priority="98">
      <formula>NOT(ISERROR(SEARCH("Short",G55)))</formula>
    </cfRule>
  </conditionalFormatting>
  <conditionalFormatting sqref="G56">
    <cfRule type="expression" dxfId="21" priority="65">
      <formula>NOT(ISERROR(SEARCH("Under Min",G56)))</formula>
    </cfRule>
    <cfRule type="expression" dxfId="20" priority="66">
      <formula>NOT(ISERROR(SEARCH("Over Min",G56)))</formula>
    </cfRule>
    <cfRule type="expression" dxfId="19" priority="67">
      <formula>NOT(ISERROR(SEARCH("Under Max",G56)))</formula>
    </cfRule>
    <cfRule type="expression" dxfId="18" priority="68">
      <formula>NOT(ISERROR(SEARCH("Over Max",G56)))</formula>
    </cfRule>
  </conditionalFormatting>
  <conditionalFormatting sqref="G56">
    <cfRule type="expression" dxfId="17" priority="64">
      <formula>NOT(ISERROR(SEARCH("Over Max",G56)))</formula>
    </cfRule>
  </conditionalFormatting>
  <conditionalFormatting sqref="F54">
    <cfRule type="expression" dxfId="16" priority="5">
      <formula>NOT(ISERROR(SEARCH("Over Min",F54)))</formula>
    </cfRule>
    <cfRule type="expression" dxfId="15" priority="6">
      <formula>NOT(ISERROR(SEARCH("Under Min",F54)))</formula>
    </cfRule>
  </conditionalFormatting>
  <conditionalFormatting sqref="F55:F56">
    <cfRule type="expression" dxfId="14" priority="1">
      <formula>NOT(ISERROR(SEARCH("Over Max",F55)))</formula>
    </cfRule>
    <cfRule type="expression" dxfId="13" priority="2">
      <formula>OR(NOT(ISERROR(SEARCH("Under Max",F55))),F55="At Maximum")</formula>
    </cfRule>
  </conditionalFormatting>
  <pageMargins left="0.75" right="0.75" top="1" bottom="1" header="0.5" footer="0.5"/>
  <pageSetup scale="45" orientation="portrait" verticalDpi="0" r:id="rId1"/>
  <headerFooter alignWithMargins="0">
    <oddHeader>&amp;CPage &amp;P</oddHeader>
  </headerFooter>
  <rowBreaks count="1" manualBreakCount="1">
    <brk id="51" max="16383" man="1"/>
  </rowBreaks>
  <colBreaks count="1" manualBreakCount="1">
    <brk id="9" max="5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43"/>
  </sheetPr>
  <dimension ref="A1:Q37"/>
  <sheetViews>
    <sheetView showGridLines="0" zoomScale="115" zoomScaleNormal="115" zoomScalePageLayoutView="130" workbookViewId="0">
      <selection sqref="A1:D1"/>
    </sheetView>
  </sheetViews>
  <sheetFormatPr defaultColWidth="8.86328125" defaultRowHeight="12.75"/>
  <cols>
    <col min="1" max="1" width="5" customWidth="1"/>
    <col min="2" max="2" width="13" style="10" customWidth="1"/>
    <col min="3" max="3" width="16.3984375" style="10" customWidth="1"/>
    <col min="4" max="4" width="10.265625" style="79" customWidth="1"/>
    <col min="5" max="5" width="7.3984375" customWidth="1"/>
    <col min="6" max="6" width="10.265625" customWidth="1"/>
    <col min="7" max="7" width="14.73046875" customWidth="1"/>
    <col min="8" max="8" width="11.1328125" customWidth="1"/>
    <col min="9" max="9" width="13.3984375" style="79" customWidth="1"/>
    <col min="10" max="10" width="12.59765625" style="10" customWidth="1"/>
    <col min="11" max="11" width="10.73046875" style="10" customWidth="1"/>
    <col min="12" max="12" width="13.265625" style="10" customWidth="1"/>
    <col min="13" max="13" width="14.59765625" customWidth="1"/>
    <col min="14" max="14" width="8.73046875" style="79" customWidth="1"/>
    <col min="15" max="15" width="14" style="171" customWidth="1"/>
    <col min="17" max="17" width="9.73046875" bestFit="1" customWidth="1"/>
  </cols>
  <sheetData>
    <row r="1" spans="1:15" ht="18.75" customHeight="1">
      <c r="A1" s="555" t="s">
        <v>168</v>
      </c>
      <c r="B1" s="556"/>
      <c r="C1" s="556"/>
      <c r="D1" s="557"/>
      <c r="E1" s="558" t="s">
        <v>225</v>
      </c>
      <c r="F1" s="559"/>
      <c r="G1" s="559"/>
      <c r="H1" s="559"/>
      <c r="I1" s="560"/>
      <c r="J1" s="176"/>
      <c r="K1" s="225"/>
      <c r="L1" s="227" t="s">
        <v>569</v>
      </c>
      <c r="M1" s="217">
        <f>Certification!B3</f>
        <v>44044</v>
      </c>
      <c r="N1" s="551" t="s">
        <v>486</v>
      </c>
      <c r="O1" s="552"/>
    </row>
    <row r="2" spans="1:15" s="15" customFormat="1" ht="38.25" customHeight="1">
      <c r="A2" s="561" t="s">
        <v>625</v>
      </c>
      <c r="B2" s="562"/>
      <c r="C2" s="562"/>
      <c r="D2" s="562"/>
      <c r="E2" s="562"/>
      <c r="F2" s="562"/>
      <c r="G2" s="562"/>
      <c r="H2" s="562"/>
      <c r="I2" s="562"/>
      <c r="J2" s="562"/>
      <c r="K2" s="562"/>
      <c r="L2" s="562"/>
      <c r="M2" s="563"/>
      <c r="N2" s="553"/>
      <c r="O2" s="554"/>
    </row>
    <row r="3" spans="1:15" s="11" customFormat="1" ht="54" customHeight="1" thickBot="1">
      <c r="A3" s="118"/>
      <c r="B3" s="26" t="s">
        <v>23</v>
      </c>
      <c r="C3" s="26" t="s">
        <v>67</v>
      </c>
      <c r="D3" s="119" t="s">
        <v>13</v>
      </c>
      <c r="E3" s="26" t="s">
        <v>617</v>
      </c>
      <c r="F3" s="221" t="s">
        <v>759</v>
      </c>
      <c r="G3" s="226" t="s">
        <v>740</v>
      </c>
      <c r="H3" s="221" t="s">
        <v>2</v>
      </c>
      <c r="I3" s="26" t="s">
        <v>300</v>
      </c>
      <c r="J3" s="26" t="s">
        <v>301</v>
      </c>
      <c r="K3" s="26" t="s">
        <v>623</v>
      </c>
      <c r="L3" s="26" t="s">
        <v>369</v>
      </c>
      <c r="M3" s="128" t="s">
        <v>226</v>
      </c>
      <c r="N3" s="12" t="s">
        <v>511</v>
      </c>
      <c r="O3" s="219" t="s">
        <v>514</v>
      </c>
    </row>
    <row r="4" spans="1:15" ht="30.75" customHeight="1">
      <c r="A4" s="120" t="s">
        <v>501</v>
      </c>
      <c r="B4" s="123"/>
      <c r="C4" s="164"/>
      <c r="D4" s="122">
        <f>SUM(D5:D500)</f>
        <v>0</v>
      </c>
      <c r="E4" s="125">
        <f>SUM(E5:E500)</f>
        <v>0</v>
      </c>
      <c r="F4" s="131" t="str">
        <f>IF(COUNTA(D5:D1048576)&gt;COUNTA(F5:F1048576),"Enter MCC","")</f>
        <v/>
      </c>
      <c r="G4" s="125">
        <f>SUM(G5:G500)</f>
        <v>0</v>
      </c>
      <c r="H4" s="131" t="str">
        <f>IF(COUNTA(G5:G1048576)&gt;COUNTA(H5:H1048576),"Enter Category","")</f>
        <v/>
      </c>
      <c r="I4" s="124"/>
      <c r="J4" s="123"/>
      <c r="K4" s="125"/>
      <c r="L4" s="361" t="s">
        <v>843</v>
      </c>
      <c r="M4" s="361" t="s">
        <v>843</v>
      </c>
      <c r="N4" s="23">
        <f>SUMIF($L:$L,N3,$D:$D)</f>
        <v>0</v>
      </c>
      <c r="O4" s="220">
        <f>SUMIF($L:$L,O3,$D:$D)</f>
        <v>0</v>
      </c>
    </row>
    <row r="5" spans="1:15">
      <c r="A5" s="117"/>
      <c r="B5" s="165"/>
      <c r="C5" s="126" t="s">
        <v>70</v>
      </c>
      <c r="D5" s="163"/>
      <c r="E5" s="173"/>
      <c r="F5" s="333"/>
      <c r="G5" s="202"/>
      <c r="H5" s="73"/>
      <c r="I5" s="360"/>
      <c r="J5" s="75"/>
      <c r="K5" s="344"/>
      <c r="L5" s="364" t="str">
        <f>VLOOKUP(C5,'ID and Local Area'!A:D,3,FALSE)</f>
        <v xml:space="preserve"> </v>
      </c>
      <c r="M5" s="365" t="str">
        <f>VLOOKUP(C5,'ID and Local Area'!A:D,4,FALSE)</f>
        <v xml:space="preserve"> </v>
      </c>
      <c r="N5"/>
      <c r="O5"/>
    </row>
    <row r="6" spans="1:15">
      <c r="A6" s="117"/>
      <c r="B6" s="167"/>
      <c r="C6" s="126" t="s">
        <v>70</v>
      </c>
      <c r="D6" s="163"/>
      <c r="E6" s="173"/>
      <c r="F6" s="333"/>
      <c r="G6" s="173"/>
      <c r="H6" s="168"/>
      <c r="I6" s="75"/>
      <c r="J6" s="75"/>
      <c r="K6" s="344"/>
      <c r="L6" s="364" t="str">
        <f>VLOOKUP(C6,'ID and Local Area'!A:D,3,FALSE)</f>
        <v xml:space="preserve"> </v>
      </c>
      <c r="M6" s="365" t="str">
        <f>VLOOKUP(C6,'ID and Local Area'!A:D,4,FALSE)</f>
        <v xml:space="preserve"> </v>
      </c>
      <c r="N6"/>
      <c r="O6"/>
    </row>
    <row r="7" spans="1:15" ht="12.75" customHeight="1">
      <c r="A7" s="117"/>
      <c r="B7" s="166"/>
      <c r="C7" s="126" t="s">
        <v>70</v>
      </c>
      <c r="D7" s="163"/>
      <c r="E7" s="173"/>
      <c r="F7" s="333"/>
      <c r="G7" s="173"/>
      <c r="H7" s="168"/>
      <c r="I7" s="75"/>
      <c r="J7" s="75"/>
      <c r="K7" s="344"/>
      <c r="L7" s="364" t="str">
        <f>VLOOKUP(C7,'ID and Local Area'!A:D,3,FALSE)</f>
        <v xml:space="preserve"> </v>
      </c>
      <c r="M7" s="365" t="str">
        <f>VLOOKUP(C7,'ID and Local Area'!A:D,4,FALSE)</f>
        <v xml:space="preserve"> </v>
      </c>
      <c r="N7"/>
      <c r="O7"/>
    </row>
    <row r="8" spans="1:15">
      <c r="A8" s="117"/>
      <c r="B8" s="166"/>
      <c r="C8" s="126" t="s">
        <v>70</v>
      </c>
      <c r="D8" s="163"/>
      <c r="E8" s="173"/>
      <c r="F8" s="333"/>
      <c r="G8" s="173"/>
      <c r="H8" s="168"/>
      <c r="I8" s="75"/>
      <c r="J8" s="75"/>
      <c r="K8" s="344"/>
      <c r="L8" s="364" t="str">
        <f>VLOOKUP(C8,'ID and Local Area'!A:D,3,FALSE)</f>
        <v xml:space="preserve"> </v>
      </c>
      <c r="M8" s="365" t="str">
        <f>VLOOKUP(C8,'ID and Local Area'!A:D,4,FALSE)</f>
        <v xml:space="preserve"> </v>
      </c>
      <c r="N8"/>
      <c r="O8"/>
    </row>
    <row r="9" spans="1:15" ht="12.75" customHeight="1">
      <c r="A9" s="117"/>
      <c r="B9" s="166"/>
      <c r="C9" s="126" t="s">
        <v>70</v>
      </c>
      <c r="D9" s="163"/>
      <c r="E9" s="173"/>
      <c r="F9" s="333"/>
      <c r="G9" s="173"/>
      <c r="H9" s="168"/>
      <c r="I9" s="75"/>
      <c r="J9" s="75"/>
      <c r="K9" s="344"/>
      <c r="L9" s="364" t="str">
        <f>VLOOKUP(C9,'ID and Local Area'!A:D,3,FALSE)</f>
        <v xml:space="preserve"> </v>
      </c>
      <c r="M9" s="365" t="str">
        <f>VLOOKUP(C9,'ID and Local Area'!A:D,4,FALSE)</f>
        <v xml:space="preserve"> </v>
      </c>
      <c r="N9"/>
      <c r="O9"/>
    </row>
    <row r="10" spans="1:15">
      <c r="A10" s="117"/>
      <c r="B10" s="166"/>
      <c r="C10" s="126" t="s">
        <v>70</v>
      </c>
      <c r="D10" s="163"/>
      <c r="E10" s="173"/>
      <c r="F10" s="333"/>
      <c r="G10" s="173"/>
      <c r="H10" s="168"/>
      <c r="I10" s="75"/>
      <c r="J10" s="75"/>
      <c r="K10" s="344"/>
      <c r="L10" s="364" t="str">
        <f>VLOOKUP(C10,'ID and Local Area'!A:D,3,FALSE)</f>
        <v xml:space="preserve"> </v>
      </c>
      <c r="M10" s="365" t="str">
        <f>VLOOKUP(C10,'ID and Local Area'!A:D,4,FALSE)</f>
        <v xml:space="preserve"> </v>
      </c>
      <c r="N10"/>
      <c r="O10"/>
    </row>
    <row r="11" spans="1:15">
      <c r="A11" s="117"/>
      <c r="B11" s="166"/>
      <c r="C11" s="126" t="s">
        <v>70</v>
      </c>
      <c r="D11" s="163"/>
      <c r="E11" s="173"/>
      <c r="F11" s="333"/>
      <c r="G11" s="173"/>
      <c r="H11" s="168"/>
      <c r="I11" s="75"/>
      <c r="J11" s="75"/>
      <c r="K11" s="344"/>
      <c r="L11" s="364" t="str">
        <f>VLOOKUP(C11,'ID and Local Area'!A:D,3,FALSE)</f>
        <v xml:space="preserve"> </v>
      </c>
      <c r="M11" s="365" t="str">
        <f>VLOOKUP(C11,'ID and Local Area'!A:D,4,FALSE)</f>
        <v xml:space="preserve"> </v>
      </c>
      <c r="N11"/>
      <c r="O11"/>
    </row>
    <row r="12" spans="1:15">
      <c r="A12" s="117"/>
      <c r="B12" s="166"/>
      <c r="C12" s="126" t="s">
        <v>70</v>
      </c>
      <c r="D12" s="163"/>
      <c r="E12" s="173"/>
      <c r="F12" s="333"/>
      <c r="G12" s="173"/>
      <c r="H12" s="168"/>
      <c r="I12" s="75"/>
      <c r="J12" s="75"/>
      <c r="K12" s="344"/>
      <c r="L12" s="364" t="str">
        <f>VLOOKUP(C12,'ID and Local Area'!A:D,3,FALSE)</f>
        <v xml:space="preserve"> </v>
      </c>
      <c r="M12" s="365" t="str">
        <f>VLOOKUP(C12,'ID and Local Area'!A:D,4,FALSE)</f>
        <v xml:space="preserve"> </v>
      </c>
      <c r="N12"/>
      <c r="O12"/>
    </row>
    <row r="13" spans="1:15">
      <c r="A13" s="117"/>
      <c r="B13" s="166"/>
      <c r="C13" s="126" t="s">
        <v>70</v>
      </c>
      <c r="D13" s="163"/>
      <c r="E13" s="451"/>
      <c r="F13" s="333"/>
      <c r="G13" s="173"/>
      <c r="H13" s="168"/>
      <c r="I13" s="75"/>
      <c r="J13" s="75"/>
      <c r="K13" s="344"/>
      <c r="L13" s="364" t="str">
        <f>VLOOKUP(C13,'ID and Local Area'!A:D,3,FALSE)</f>
        <v xml:space="preserve"> </v>
      </c>
      <c r="M13" s="365" t="str">
        <f>VLOOKUP(C13,'ID and Local Area'!A:D,4,FALSE)</f>
        <v xml:space="preserve"> </v>
      </c>
      <c r="N13"/>
      <c r="O13"/>
    </row>
    <row r="14" spans="1:15">
      <c r="A14" s="117"/>
      <c r="B14" s="166"/>
      <c r="C14" s="126" t="s">
        <v>70</v>
      </c>
      <c r="D14" s="163"/>
      <c r="F14" s="333"/>
      <c r="G14" s="173"/>
      <c r="H14" s="73"/>
      <c r="I14" s="75"/>
      <c r="J14" s="75"/>
      <c r="K14" s="344"/>
      <c r="L14" s="364" t="str">
        <f>VLOOKUP(C14,'ID and Local Area'!A:D,3,FALSE)</f>
        <v xml:space="preserve"> </v>
      </c>
      <c r="M14" s="365" t="str">
        <f>VLOOKUP(C14,'ID and Local Area'!A:D,4,FALSE)</f>
        <v xml:space="preserve"> </v>
      </c>
      <c r="N14"/>
      <c r="O14"/>
    </row>
    <row r="15" spans="1:15">
      <c r="A15" s="117"/>
      <c r="B15" s="166"/>
      <c r="C15" s="126" t="s">
        <v>70</v>
      </c>
      <c r="D15" s="163"/>
      <c r="E15" s="173"/>
      <c r="F15" s="333"/>
      <c r="G15" s="173"/>
      <c r="H15" s="73"/>
      <c r="I15" s="75"/>
      <c r="J15" s="75"/>
      <c r="K15" s="344"/>
      <c r="L15" s="364" t="str">
        <f>VLOOKUP(C15,'ID and Local Area'!A:D,3,FALSE)</f>
        <v xml:space="preserve"> </v>
      </c>
      <c r="M15" s="365" t="str">
        <f>VLOOKUP(C15,'ID and Local Area'!A:D,4,FALSE)</f>
        <v xml:space="preserve"> </v>
      </c>
      <c r="N15"/>
      <c r="O15"/>
    </row>
    <row r="16" spans="1:15">
      <c r="A16" s="117"/>
      <c r="B16" s="166"/>
      <c r="C16" s="126" t="s">
        <v>70</v>
      </c>
      <c r="D16" s="163"/>
      <c r="E16" s="202"/>
      <c r="F16" s="333"/>
      <c r="G16" s="173"/>
      <c r="H16" s="24"/>
      <c r="I16" s="75"/>
      <c r="J16" s="75"/>
      <c r="K16" s="344"/>
      <c r="L16" s="364" t="str">
        <f>VLOOKUP(C16,'ID and Local Area'!A:D,3,FALSE)</f>
        <v xml:space="preserve"> </v>
      </c>
      <c r="M16" s="365" t="str">
        <f>VLOOKUP(C16,'ID and Local Area'!A:D,4,FALSE)</f>
        <v xml:space="preserve"> </v>
      </c>
      <c r="N16"/>
      <c r="O16"/>
    </row>
    <row r="17" spans="1:15">
      <c r="A17" s="117"/>
      <c r="B17" s="24"/>
      <c r="C17" s="126" t="s">
        <v>70</v>
      </c>
      <c r="D17" s="163"/>
      <c r="E17" s="173"/>
      <c r="F17" s="333"/>
      <c r="G17" s="173"/>
      <c r="H17" s="24"/>
      <c r="I17" s="75"/>
      <c r="J17" s="75"/>
      <c r="K17" s="344"/>
      <c r="L17" s="364" t="str">
        <f>VLOOKUP(C17,'ID and Local Area'!A:D,3,FALSE)</f>
        <v xml:space="preserve"> </v>
      </c>
      <c r="M17" s="365" t="str">
        <f>VLOOKUP(C17,'ID and Local Area'!A:D,4,FALSE)</f>
        <v xml:space="preserve"> </v>
      </c>
      <c r="N17"/>
      <c r="O17"/>
    </row>
    <row r="18" spans="1:15">
      <c r="A18" s="117"/>
      <c r="B18" s="24"/>
      <c r="C18" s="126" t="s">
        <v>70</v>
      </c>
      <c r="D18" s="163"/>
      <c r="E18" s="173"/>
      <c r="F18" s="333"/>
      <c r="G18" s="173"/>
      <c r="H18" s="24"/>
      <c r="I18" s="75"/>
      <c r="J18" s="75"/>
      <c r="K18" s="344"/>
      <c r="L18" s="364" t="str">
        <f>VLOOKUP(C18,'ID and Local Area'!A:D,3,FALSE)</f>
        <v xml:space="preserve"> </v>
      </c>
      <c r="M18" s="365" t="str">
        <f>VLOOKUP(C18,'ID and Local Area'!A:D,4,FALSE)</f>
        <v xml:space="preserve"> </v>
      </c>
      <c r="N18"/>
      <c r="O18"/>
    </row>
    <row r="19" spans="1:15">
      <c r="A19" s="117"/>
      <c r="B19" s="24"/>
      <c r="C19" s="126" t="s">
        <v>70</v>
      </c>
      <c r="D19" s="163"/>
      <c r="E19" s="173"/>
      <c r="F19" s="333"/>
      <c r="G19" s="173"/>
      <c r="H19" s="24"/>
      <c r="I19" s="75"/>
      <c r="J19" s="75"/>
      <c r="K19" s="344"/>
      <c r="L19" s="364" t="str">
        <f>VLOOKUP(C19,'ID and Local Area'!A:D,3,FALSE)</f>
        <v xml:space="preserve"> </v>
      </c>
      <c r="M19" s="365" t="str">
        <f>VLOOKUP(C19,'ID and Local Area'!A:D,4,FALSE)</f>
        <v xml:space="preserve"> </v>
      </c>
      <c r="N19"/>
      <c r="O19"/>
    </row>
    <row r="20" spans="1:15">
      <c r="A20" s="117"/>
      <c r="B20" s="24"/>
      <c r="C20" s="126" t="s">
        <v>70</v>
      </c>
      <c r="D20" s="163"/>
      <c r="E20" s="173"/>
      <c r="F20" s="333"/>
      <c r="G20" s="173"/>
      <c r="H20" s="24"/>
      <c r="I20" s="75"/>
      <c r="J20" s="75"/>
      <c r="K20" s="344"/>
      <c r="L20" s="364" t="str">
        <f>VLOOKUP(C20,'ID and Local Area'!A:D,3,FALSE)</f>
        <v xml:space="preserve"> </v>
      </c>
      <c r="M20" s="365" t="str">
        <f>VLOOKUP(C20,'ID and Local Area'!A:D,4,FALSE)</f>
        <v xml:space="preserve"> </v>
      </c>
      <c r="N20"/>
      <c r="O20"/>
    </row>
    <row r="21" spans="1:15">
      <c r="A21" s="117"/>
      <c r="B21" s="24"/>
      <c r="C21" s="126" t="s">
        <v>70</v>
      </c>
      <c r="D21" s="163"/>
      <c r="E21" s="173"/>
      <c r="F21" s="333"/>
      <c r="G21" s="173"/>
      <c r="H21" s="24"/>
      <c r="I21" s="75"/>
      <c r="J21" s="75"/>
      <c r="K21" s="344"/>
      <c r="L21" s="364" t="str">
        <f>VLOOKUP(C21,'ID and Local Area'!A:D,3,FALSE)</f>
        <v xml:space="preserve"> </v>
      </c>
      <c r="M21" s="365" t="str">
        <f>VLOOKUP(C21,'ID and Local Area'!A:D,4,FALSE)</f>
        <v xml:space="preserve"> </v>
      </c>
      <c r="N21"/>
      <c r="O21"/>
    </row>
    <row r="22" spans="1:15">
      <c r="A22" s="117"/>
      <c r="B22" s="24"/>
      <c r="C22" s="126" t="s">
        <v>70</v>
      </c>
      <c r="D22" s="163"/>
      <c r="E22" s="173"/>
      <c r="F22" s="333"/>
      <c r="G22" s="173"/>
      <c r="H22" s="24"/>
      <c r="I22" s="75"/>
      <c r="J22" s="75"/>
      <c r="K22" s="344"/>
      <c r="L22" s="364" t="str">
        <f>VLOOKUP(C22,'ID and Local Area'!A:D,3,FALSE)</f>
        <v xml:space="preserve"> </v>
      </c>
      <c r="M22" s="365" t="str">
        <f>VLOOKUP(C22,'ID and Local Area'!A:D,4,FALSE)</f>
        <v xml:space="preserve"> </v>
      </c>
      <c r="N22"/>
      <c r="O22"/>
    </row>
    <row r="23" spans="1:15">
      <c r="A23" s="117"/>
      <c r="B23" s="24"/>
      <c r="C23" s="126" t="s">
        <v>70</v>
      </c>
      <c r="D23" s="163"/>
      <c r="E23" s="173"/>
      <c r="F23" s="333"/>
      <c r="G23" s="173"/>
      <c r="H23" s="24"/>
      <c r="I23" s="75"/>
      <c r="J23" s="75"/>
      <c r="K23" s="344"/>
      <c r="L23" s="364" t="str">
        <f>VLOOKUP(C23,'ID and Local Area'!A:D,3,FALSE)</f>
        <v xml:space="preserve"> </v>
      </c>
      <c r="M23" s="365" t="str">
        <f>VLOOKUP(C23,'ID and Local Area'!A:D,4,FALSE)</f>
        <v xml:space="preserve"> </v>
      </c>
      <c r="N23"/>
      <c r="O23"/>
    </row>
    <row r="24" spans="1:15">
      <c r="A24" s="117"/>
      <c r="B24" s="24"/>
      <c r="C24" s="126" t="s">
        <v>70</v>
      </c>
      <c r="D24" s="163"/>
      <c r="E24" s="173"/>
      <c r="F24" s="333"/>
      <c r="G24" s="173"/>
      <c r="H24" s="24"/>
      <c r="I24" s="75"/>
      <c r="J24" s="75"/>
      <c r="K24" s="344"/>
      <c r="L24" s="364" t="str">
        <f>VLOOKUP(C24,'ID and Local Area'!A:D,3,FALSE)</f>
        <v xml:space="preserve"> </v>
      </c>
      <c r="M24" s="365" t="str">
        <f>VLOOKUP(C24,'ID and Local Area'!A:D,4,FALSE)</f>
        <v xml:space="preserve"> </v>
      </c>
      <c r="N24"/>
      <c r="O24"/>
    </row>
    <row r="25" spans="1:15">
      <c r="A25" s="117"/>
      <c r="B25" s="24"/>
      <c r="C25" s="126" t="s">
        <v>70</v>
      </c>
      <c r="D25" s="163"/>
      <c r="E25" s="173"/>
      <c r="F25" s="333"/>
      <c r="G25" s="173"/>
      <c r="H25" s="24"/>
      <c r="I25" s="75"/>
      <c r="J25" s="75"/>
      <c r="K25" s="344"/>
      <c r="L25" s="364" t="str">
        <f>VLOOKUP(C25,'ID and Local Area'!A:D,3,FALSE)</f>
        <v xml:space="preserve"> </v>
      </c>
      <c r="M25" s="365" t="str">
        <f>VLOOKUP(C25,'ID and Local Area'!A:D,4,FALSE)</f>
        <v xml:space="preserve"> </v>
      </c>
      <c r="N25"/>
      <c r="O25"/>
    </row>
    <row r="26" spans="1:15">
      <c r="A26" s="117"/>
      <c r="B26" s="24"/>
      <c r="C26" s="126" t="s">
        <v>70</v>
      </c>
      <c r="D26" s="163"/>
      <c r="E26" s="173"/>
      <c r="F26" s="333"/>
      <c r="G26" s="173"/>
      <c r="H26" s="24"/>
      <c r="I26" s="75"/>
      <c r="J26" s="75"/>
      <c r="K26" s="344"/>
      <c r="L26" s="364" t="str">
        <f>VLOOKUP(C26,'ID and Local Area'!A:D,3,FALSE)</f>
        <v xml:space="preserve"> </v>
      </c>
      <c r="M26" s="365" t="str">
        <f>VLOOKUP(C26,'ID and Local Area'!A:D,4,FALSE)</f>
        <v xml:space="preserve"> </v>
      </c>
      <c r="N26"/>
      <c r="O26"/>
    </row>
    <row r="27" spans="1:15">
      <c r="A27" s="117"/>
      <c r="B27" s="24"/>
      <c r="C27" s="126" t="s">
        <v>70</v>
      </c>
      <c r="D27" s="163"/>
      <c r="E27" s="173"/>
      <c r="F27" s="333"/>
      <c r="G27" s="173"/>
      <c r="H27" s="24"/>
      <c r="I27" s="75"/>
      <c r="J27" s="75"/>
      <c r="K27" s="344"/>
      <c r="L27" s="364" t="str">
        <f>VLOOKUP(C27,'ID and Local Area'!A:D,3,FALSE)</f>
        <v xml:space="preserve"> </v>
      </c>
      <c r="M27" s="365" t="str">
        <f>VLOOKUP(C27,'ID and Local Area'!A:D,4,FALSE)</f>
        <v xml:space="preserve"> </v>
      </c>
      <c r="N27"/>
      <c r="O27"/>
    </row>
    <row r="28" spans="1:15">
      <c r="A28" s="117"/>
      <c r="B28" s="24"/>
      <c r="C28" s="126" t="s">
        <v>70</v>
      </c>
      <c r="D28" s="163"/>
      <c r="E28" s="173"/>
      <c r="F28" s="333"/>
      <c r="G28" s="173"/>
      <c r="H28" s="24"/>
      <c r="I28" s="75"/>
      <c r="J28" s="75"/>
      <c r="K28" s="344"/>
      <c r="L28" s="364" t="str">
        <f>VLOOKUP(C28,'ID and Local Area'!A:D,3,FALSE)</f>
        <v xml:space="preserve"> </v>
      </c>
      <c r="M28" s="365" t="str">
        <f>VLOOKUP(C28,'ID and Local Area'!A:D,4,FALSE)</f>
        <v xml:space="preserve"> </v>
      </c>
      <c r="N28"/>
      <c r="O28"/>
    </row>
    <row r="29" spans="1:15">
      <c r="A29" s="117"/>
      <c r="B29" s="24"/>
      <c r="C29" s="126" t="s">
        <v>70</v>
      </c>
      <c r="D29" s="163"/>
      <c r="E29" s="173"/>
      <c r="F29" s="333"/>
      <c r="G29" s="173"/>
      <c r="H29" s="24"/>
      <c r="I29" s="75"/>
      <c r="J29" s="75"/>
      <c r="K29" s="344"/>
      <c r="L29" s="364" t="str">
        <f>VLOOKUP(C29,'ID and Local Area'!A:D,3,FALSE)</f>
        <v xml:space="preserve"> </v>
      </c>
      <c r="M29" s="365" t="str">
        <f>VLOOKUP(C29,'ID and Local Area'!A:D,4,FALSE)</f>
        <v xml:space="preserve"> </v>
      </c>
      <c r="N29"/>
      <c r="O29"/>
    </row>
    <row r="30" spans="1:15">
      <c r="A30" s="117"/>
      <c r="B30" s="24"/>
      <c r="C30" s="126" t="s">
        <v>70</v>
      </c>
      <c r="D30" s="163"/>
      <c r="E30" s="173"/>
      <c r="F30" s="333"/>
      <c r="G30" s="173"/>
      <c r="H30" s="24"/>
      <c r="I30" s="75"/>
      <c r="J30" s="75"/>
      <c r="K30" s="344"/>
      <c r="L30" s="364" t="str">
        <f>VLOOKUP(C30,'ID and Local Area'!A:D,3,FALSE)</f>
        <v xml:space="preserve"> </v>
      </c>
      <c r="M30" s="365" t="str">
        <f>VLOOKUP(C30,'ID and Local Area'!A:D,4,FALSE)</f>
        <v xml:space="preserve"> </v>
      </c>
      <c r="N30"/>
      <c r="O30"/>
    </row>
    <row r="31" spans="1:15">
      <c r="A31" s="117"/>
      <c r="B31" s="24"/>
      <c r="C31" s="126" t="s">
        <v>70</v>
      </c>
      <c r="D31" s="163"/>
      <c r="E31" s="173"/>
      <c r="F31" s="333"/>
      <c r="G31" s="173"/>
      <c r="H31" s="24"/>
      <c r="I31" s="75"/>
      <c r="J31" s="75"/>
      <c r="K31" s="344"/>
      <c r="L31" s="364" t="str">
        <f>VLOOKUP(C31,'ID and Local Area'!A:D,3,FALSE)</f>
        <v xml:space="preserve"> </v>
      </c>
      <c r="M31" s="365" t="str">
        <f>VLOOKUP(C31,'ID and Local Area'!A:D,4,FALSE)</f>
        <v xml:space="preserve"> </v>
      </c>
      <c r="N31"/>
      <c r="O31"/>
    </row>
    <row r="32" spans="1:15">
      <c r="A32" s="117"/>
      <c r="B32" s="24"/>
      <c r="C32" s="126" t="s">
        <v>70</v>
      </c>
      <c r="D32" s="163"/>
      <c r="E32" s="173"/>
      <c r="F32" s="333"/>
      <c r="G32" s="173"/>
      <c r="H32" s="24"/>
      <c r="I32" s="75"/>
      <c r="J32" s="75"/>
      <c r="K32" s="344"/>
      <c r="L32" s="364" t="str">
        <f>VLOOKUP(C32,'ID and Local Area'!A:D,3,FALSE)</f>
        <v xml:space="preserve"> </v>
      </c>
      <c r="M32" s="365" t="str">
        <f>VLOOKUP(C32,'ID and Local Area'!A:D,4,FALSE)</f>
        <v xml:space="preserve"> </v>
      </c>
      <c r="N32"/>
      <c r="O32"/>
    </row>
    <row r="33" spans="1:17">
      <c r="A33" s="117"/>
      <c r="B33" s="24"/>
      <c r="C33" s="126" t="s">
        <v>70</v>
      </c>
      <c r="D33" s="163"/>
      <c r="E33" s="173"/>
      <c r="F33" s="333"/>
      <c r="G33" s="173"/>
      <c r="H33" s="24"/>
      <c r="I33" s="75"/>
      <c r="J33" s="75"/>
      <c r="K33" s="344"/>
      <c r="L33" s="364" t="str">
        <f>VLOOKUP(C33,'ID and Local Area'!A:D,3,FALSE)</f>
        <v xml:space="preserve"> </v>
      </c>
      <c r="M33" s="365" t="str">
        <f>VLOOKUP(C33,'ID and Local Area'!A:D,4,FALSE)</f>
        <v xml:space="preserve"> </v>
      </c>
      <c r="N33"/>
      <c r="O33"/>
    </row>
    <row r="34" spans="1:17">
      <c r="A34" s="117"/>
      <c r="B34" s="24"/>
      <c r="C34" s="126" t="s">
        <v>70</v>
      </c>
      <c r="D34" s="163"/>
      <c r="E34" s="173"/>
      <c r="F34" s="333"/>
      <c r="G34" s="173"/>
      <c r="H34" s="24"/>
      <c r="I34" s="75"/>
      <c r="J34" s="75"/>
      <c r="K34" s="344"/>
      <c r="L34" s="364" t="str">
        <f>VLOOKUP(C34,'ID and Local Area'!A:D,3,FALSE)</f>
        <v xml:space="preserve"> </v>
      </c>
      <c r="M34" s="365" t="str">
        <f>VLOOKUP(C34,'ID and Local Area'!A:D,4,FALSE)</f>
        <v xml:space="preserve"> </v>
      </c>
      <c r="N34"/>
      <c r="O34"/>
    </row>
    <row r="35" spans="1:17">
      <c r="A35" s="117"/>
      <c r="B35" s="24"/>
      <c r="C35" s="126" t="s">
        <v>70</v>
      </c>
      <c r="D35" s="163"/>
      <c r="E35" s="173"/>
      <c r="F35" s="333"/>
      <c r="G35" s="173"/>
      <c r="H35" s="24"/>
      <c r="I35" s="75"/>
      <c r="J35" s="75"/>
      <c r="K35" s="344"/>
      <c r="L35" s="364" t="str">
        <f>VLOOKUP(C35,'ID and Local Area'!A:D,3,FALSE)</f>
        <v xml:space="preserve"> </v>
      </c>
      <c r="M35" s="365" t="str">
        <f>VLOOKUP(C35,'ID and Local Area'!A:D,4,FALSE)</f>
        <v xml:space="preserve"> </v>
      </c>
      <c r="N35"/>
      <c r="O35"/>
    </row>
    <row r="36" spans="1:17">
      <c r="A36" s="117"/>
      <c r="B36" s="24"/>
      <c r="C36" s="126" t="s">
        <v>70</v>
      </c>
      <c r="D36" s="163"/>
      <c r="E36" s="173"/>
      <c r="F36" s="333"/>
      <c r="G36" s="173"/>
      <c r="H36" s="24"/>
      <c r="I36" s="75"/>
      <c r="J36" s="75"/>
      <c r="K36" s="344"/>
      <c r="L36" s="364" t="str">
        <f>VLOOKUP(C36,'ID and Local Area'!A:D,3,FALSE)</f>
        <v xml:space="preserve"> </v>
      </c>
      <c r="M36" s="365" t="str">
        <f>VLOOKUP(C36,'ID and Local Area'!A:D,4,FALSE)</f>
        <v xml:space="preserve"> </v>
      </c>
      <c r="N36"/>
      <c r="O36"/>
    </row>
    <row r="37" spans="1:17">
      <c r="Q37" s="178"/>
    </row>
  </sheetData>
  <customSheetViews>
    <customSheetView guid="{2217AF83-9A9D-4254-ABC6-A5EBECD51169}" scale="115" showPageBreaks="1" showGridLines="0" topLeftCell="F1">
      <selection activeCell="F5" sqref="F5"/>
      <pageMargins left="0.7" right="0.7" top="0.75" bottom="0.75" header="0.3" footer="0.3"/>
      <headerFooter alignWithMargins="0">
        <oddHeader>Page &amp;P&amp;R3PRMA_May_10</oddHeader>
        <oddFooter>Page &amp;P&amp;R&amp;Z&amp;F</oddFooter>
      </headerFooter>
    </customSheetView>
  </customSheetViews>
  <mergeCells count="4">
    <mergeCell ref="N1:O2"/>
    <mergeCell ref="A1:D1"/>
    <mergeCell ref="E1:I1"/>
    <mergeCell ref="A2:M2"/>
  </mergeCells>
  <phoneticPr fontId="6" type="noConversion"/>
  <conditionalFormatting sqref="F5:F1048576">
    <cfRule type="expression" dxfId="12" priority="9">
      <formula>AND(NOT(ISBLANK(D5)),ISBLANK(F5))</formula>
    </cfRule>
  </conditionalFormatting>
  <conditionalFormatting sqref="H5:H1048576">
    <cfRule type="expression" dxfId="11" priority="5">
      <formula>AND(NOT(ISBLANK(G5)),ISBLANK(H5))</formula>
    </cfRule>
  </conditionalFormatting>
  <conditionalFormatting sqref="E5:E12 E15:E16 E19:E1048576">
    <cfRule type="expression" dxfId="10" priority="4">
      <formula>AND(E5&gt;0,M5="CAISO System")</formula>
    </cfRule>
  </conditionalFormatting>
  <conditionalFormatting sqref="M5:M1048576">
    <cfRule type="expression" dxfId="9" priority="3">
      <formula>AND(E5&gt;0,M5="CAISO System")</formula>
    </cfRule>
  </conditionalFormatting>
  <conditionalFormatting sqref="F4">
    <cfRule type="cellIs" dxfId="8" priority="2" operator="equal">
      <formula>"Enter MCC"</formula>
    </cfRule>
  </conditionalFormatting>
  <conditionalFormatting sqref="H4">
    <cfRule type="cellIs" dxfId="7" priority="1" operator="equal">
      <formula>"Enter Category"</formula>
    </cfRule>
  </conditionalFormatting>
  <conditionalFormatting sqref="E17:E18">
    <cfRule type="expression" dxfId="6" priority="158">
      <formula>AND(E17&gt;0,M13="CAISO System")</formula>
    </cfRule>
  </conditionalFormatting>
  <dataValidations xWindow="500" yWindow="270" count="5">
    <dataValidation allowBlank="1" showInputMessage="1" showErrorMessage="1" promptTitle="Zone for resource" sqref="L5:M36" xr:uid="{00000000-0002-0000-0600-000000000000}"/>
    <dataValidation type="list" allowBlank="1" showInputMessage="1" showErrorMessage="1" sqref="C1094:C65536 C37" xr:uid="{00000000-0002-0000-0600-000001000000}">
      <formula1>SchedulingID</formula1>
    </dataValidation>
    <dataValidation type="list" allowBlank="1" showInputMessage="1" showErrorMessage="1" sqref="H5:H36" xr:uid="{00000000-0002-0000-0600-000002000000}">
      <formula1>Flex_Category</formula1>
    </dataValidation>
    <dataValidation type="custom" allowBlank="1" showInputMessage="1" showErrorMessage="1" errorTitle="Data entry error" error="System RA MW entries are limited to two decimal places and must be non-negative." sqref="D5:D1048576" xr:uid="{00000000-0002-0000-0600-000003000000}">
      <formula1>AND(D5=ROUND(D5,2),D5&gt;=0)</formula1>
    </dataValidation>
    <dataValidation operator="greaterThan" allowBlank="1" showInputMessage="1" showErrorMessage="1" sqref="J5:J36" xr:uid="{00000000-0002-0000-0600-000004000000}"/>
  </dataValidations>
  <pageMargins left="0.75" right="0.75" top="1" bottom="1" header="0.5" footer="0.5"/>
  <pageSetup orientation="portrait" horizontalDpi="4294967295" verticalDpi="4294967295" r:id="rId1"/>
  <headerFooter alignWithMargins="0"/>
  <extLst>
    <ext xmlns:x14="http://schemas.microsoft.com/office/spreadsheetml/2009/9/main" uri="{CCE6A557-97BC-4b89-ADB6-D9C93CAAB3DF}">
      <x14:dataValidations xmlns:xm="http://schemas.microsoft.com/office/excel/2006/main" xWindow="500" yWindow="270" count="2">
        <x14:dataValidation type="list" allowBlank="1" showInputMessage="1" showErrorMessage="1" xr:uid="{00000000-0002-0000-0600-000005000000}">
          <x14:formula1>
            <xm:f>'ID and Local Area'!$L$9:$L$12</xm:f>
          </x14:formula1>
          <xm:sqref>F5:F36</xm:sqref>
        </x14:dataValidation>
        <x14:dataValidation type="list" allowBlank="1" showInputMessage="1" showErrorMessage="1" xr:uid="{00000000-0002-0000-0600-000006000000}">
          <x14:formula1>
            <xm:f>'ID and Local Area'!$A:$A</xm:f>
          </x14:formula1>
          <xm:sqref>C5:C36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indexed="43"/>
  </sheetPr>
  <dimension ref="A1:M140"/>
  <sheetViews>
    <sheetView zoomScale="130" zoomScaleNormal="130" zoomScalePageLayoutView="85" workbookViewId="0">
      <selection sqref="A1:E1"/>
    </sheetView>
  </sheetViews>
  <sheetFormatPr defaultColWidth="8.86328125" defaultRowHeight="12.75"/>
  <cols>
    <col min="1" max="1" width="5.3984375" style="15" customWidth="1"/>
    <col min="2" max="2" width="12.86328125" style="76" customWidth="1"/>
    <col min="3" max="3" width="18.265625" style="16" customWidth="1"/>
    <col min="4" max="6" width="10.3984375" style="16" customWidth="1"/>
    <col min="7" max="7" width="13.86328125" style="16" customWidth="1"/>
    <col min="8" max="8" width="13.3984375" style="16" customWidth="1"/>
    <col min="9" max="9" width="15.73046875" style="16" customWidth="1"/>
    <col min="10" max="10" width="11.265625" style="79" customWidth="1"/>
    <col min="11" max="11" width="14" style="171" customWidth="1"/>
    <col min="12" max="12" width="8.3984375" customWidth="1"/>
    <col min="13" max="13" width="7.3984375" customWidth="1"/>
    <col min="14" max="16384" width="8.86328125" style="15"/>
  </cols>
  <sheetData>
    <row r="1" spans="1:13" ht="34.5" customHeight="1">
      <c r="A1" s="555" t="s">
        <v>678</v>
      </c>
      <c r="B1" s="560"/>
      <c r="C1" s="560"/>
      <c r="D1" s="560"/>
      <c r="E1" s="560"/>
      <c r="F1" s="224"/>
      <c r="G1" s="216" t="s">
        <v>569</v>
      </c>
      <c r="H1" s="217">
        <f>Certification!B3</f>
        <v>44044</v>
      </c>
      <c r="I1" s="214"/>
      <c r="L1" s="551" t="s">
        <v>486</v>
      </c>
      <c r="M1" s="552"/>
    </row>
    <row r="2" spans="1:13" ht="19.5" customHeight="1">
      <c r="A2" s="555" t="s">
        <v>621</v>
      </c>
      <c r="B2" s="556"/>
      <c r="C2" s="556"/>
      <c r="D2" s="556"/>
      <c r="E2" s="556"/>
      <c r="F2" s="556"/>
      <c r="G2" s="556"/>
      <c r="H2" s="556"/>
      <c r="I2" s="556"/>
      <c r="J2" s="175"/>
      <c r="K2" s="175"/>
      <c r="L2" s="553"/>
      <c r="M2" s="554"/>
    </row>
    <row r="3" spans="1:13" s="11" customFormat="1" ht="52.5" customHeight="1">
      <c r="A3" s="118"/>
      <c r="B3" s="26" t="s">
        <v>23</v>
      </c>
      <c r="C3" s="129" t="s">
        <v>194</v>
      </c>
      <c r="D3" s="127" t="s">
        <v>302</v>
      </c>
      <c r="E3" s="128" t="s">
        <v>759</v>
      </c>
      <c r="F3" s="127"/>
      <c r="G3" s="129" t="s">
        <v>300</v>
      </c>
      <c r="H3" s="129" t="s">
        <v>301</v>
      </c>
      <c r="I3" s="129" t="s">
        <v>342</v>
      </c>
      <c r="J3" s="26" t="s">
        <v>369</v>
      </c>
      <c r="K3" s="128" t="s">
        <v>226</v>
      </c>
      <c r="L3" s="12" t="s">
        <v>511</v>
      </c>
      <c r="M3" s="12" t="s">
        <v>514</v>
      </c>
    </row>
    <row r="4" spans="1:13" ht="24.75">
      <c r="A4" s="120" t="s">
        <v>501</v>
      </c>
      <c r="B4" s="131"/>
      <c r="C4" s="121"/>
      <c r="D4" s="125">
        <f>SUM(D5:D1000)</f>
        <v>0</v>
      </c>
      <c r="E4" s="131" t="str">
        <f>IF(COUNTA(D5:D1048576)&gt;COUNTA(E5:E1048576),"Enter MCC","")</f>
        <v/>
      </c>
      <c r="F4" s="125"/>
      <c r="G4" s="121"/>
      <c r="H4" s="121"/>
      <c r="I4" s="361"/>
      <c r="J4" s="361" t="s">
        <v>843</v>
      </c>
      <c r="K4" s="361" t="s">
        <v>843</v>
      </c>
      <c r="L4" s="23">
        <f>SUMIF($J:$J,L3,$D:$D)</f>
        <v>0</v>
      </c>
      <c r="M4" s="23">
        <f>SUMIF($J:$J,M3,$D:$D)</f>
        <v>0</v>
      </c>
    </row>
    <row r="5" spans="1:13">
      <c r="A5" s="130"/>
      <c r="B5" s="73"/>
      <c r="C5" s="328" t="s">
        <v>70</v>
      </c>
      <c r="D5" s="74"/>
      <c r="E5" s="73"/>
      <c r="F5" s="74"/>
      <c r="G5" s="75"/>
      <c r="H5" s="75"/>
      <c r="I5" s="75"/>
      <c r="J5" s="366" t="str">
        <f>VLOOKUP($C5,'ID and Local Area'!$A:$D,3,FALSE)</f>
        <v xml:space="preserve"> </v>
      </c>
      <c r="K5" s="366" t="str">
        <f>VLOOKUP($C5,'ID and Local Area'!$A:$D,4,FALSE)</f>
        <v xml:space="preserve"> </v>
      </c>
    </row>
    <row r="6" spans="1:13">
      <c r="A6" s="130"/>
      <c r="B6" s="73"/>
      <c r="C6" s="328" t="s">
        <v>70</v>
      </c>
      <c r="D6" s="74"/>
      <c r="E6" s="73"/>
      <c r="F6" s="74"/>
      <c r="G6" s="75"/>
      <c r="H6" s="75"/>
      <c r="I6" s="75"/>
      <c r="J6" s="366" t="str">
        <f>VLOOKUP($C6,'ID and Local Area'!$A:$D,3,FALSE)</f>
        <v xml:space="preserve"> </v>
      </c>
      <c r="K6" s="366" t="str">
        <f>VLOOKUP($C6,'ID and Local Area'!$A:$D,4,FALSE)</f>
        <v xml:space="preserve"> </v>
      </c>
    </row>
    <row r="7" spans="1:13">
      <c r="A7" s="130"/>
      <c r="B7" s="73"/>
      <c r="C7" s="328" t="s">
        <v>70</v>
      </c>
      <c r="D7" s="74"/>
      <c r="E7" s="73"/>
      <c r="F7" s="74"/>
      <c r="G7" s="75"/>
      <c r="H7" s="75"/>
      <c r="I7" s="75"/>
      <c r="J7" s="366" t="str">
        <f>VLOOKUP($C7,'ID and Local Area'!$A:$D,3,FALSE)</f>
        <v xml:space="preserve"> </v>
      </c>
      <c r="K7" s="366" t="str">
        <f>VLOOKUP($C7,'ID and Local Area'!$A:$D,4,FALSE)</f>
        <v xml:space="preserve"> </v>
      </c>
    </row>
    <row r="8" spans="1:13">
      <c r="A8" s="130"/>
      <c r="B8" s="78"/>
      <c r="C8" s="328" t="s">
        <v>70</v>
      </c>
      <c r="D8" s="74"/>
      <c r="E8" s="73"/>
      <c r="F8" s="74"/>
      <c r="G8" s="75"/>
      <c r="H8" s="75"/>
      <c r="I8" s="75"/>
      <c r="J8" s="366" t="str">
        <f>VLOOKUP($C8,'ID and Local Area'!$A:$D,3,FALSE)</f>
        <v xml:space="preserve"> </v>
      </c>
      <c r="K8" s="366" t="str">
        <f>VLOOKUP($C8,'ID and Local Area'!$A:$D,4,FALSE)</f>
        <v xml:space="preserve"> </v>
      </c>
    </row>
    <row r="9" spans="1:13" ht="12.75" customHeight="1">
      <c r="A9" s="130"/>
      <c r="B9" s="78"/>
      <c r="C9" s="328" t="s">
        <v>70</v>
      </c>
      <c r="D9" s="74"/>
      <c r="E9" s="73"/>
      <c r="F9" s="74"/>
      <c r="G9" s="75"/>
      <c r="H9" s="75"/>
      <c r="I9" s="75"/>
      <c r="J9" s="366" t="str">
        <f>VLOOKUP($C9,'ID and Local Area'!$A:$D,3,FALSE)</f>
        <v xml:space="preserve"> </v>
      </c>
      <c r="K9" s="366" t="str">
        <f>VLOOKUP($C9,'ID and Local Area'!$A:$D,4,FALSE)</f>
        <v xml:space="preserve"> </v>
      </c>
    </row>
    <row r="10" spans="1:13">
      <c r="A10" s="130"/>
      <c r="B10" s="78"/>
      <c r="C10" s="328" t="s">
        <v>70</v>
      </c>
      <c r="D10" s="74"/>
      <c r="E10" s="73"/>
      <c r="F10" s="74"/>
      <c r="G10" s="75"/>
      <c r="H10" s="75"/>
      <c r="I10" s="75"/>
      <c r="J10" s="366" t="str">
        <f>VLOOKUP($C10,'ID and Local Area'!$A:$D,3,FALSE)</f>
        <v xml:space="preserve"> </v>
      </c>
      <c r="K10" s="366" t="str">
        <f>VLOOKUP($C10,'ID and Local Area'!$A:$D,4,FALSE)</f>
        <v xml:space="preserve"> </v>
      </c>
    </row>
    <row r="11" spans="1:13">
      <c r="A11" s="130"/>
      <c r="B11" s="78"/>
      <c r="C11" s="77" t="s">
        <v>70</v>
      </c>
      <c r="D11" s="74"/>
      <c r="E11" s="73"/>
      <c r="F11" s="74"/>
      <c r="G11" s="75"/>
      <c r="H11" s="75"/>
      <c r="I11" s="75"/>
      <c r="J11" s="366" t="str">
        <f>VLOOKUP($C11,'ID and Local Area'!$A:$D,3,FALSE)</f>
        <v xml:space="preserve"> </v>
      </c>
      <c r="K11" s="366" t="str">
        <f>VLOOKUP($C11,'ID and Local Area'!$A:$D,4,FALSE)</f>
        <v xml:space="preserve"> </v>
      </c>
    </row>
    <row r="12" spans="1:13">
      <c r="A12" s="130"/>
      <c r="B12" s="78"/>
      <c r="C12" s="77" t="s">
        <v>70</v>
      </c>
      <c r="D12" s="74"/>
      <c r="E12" s="73"/>
      <c r="F12" s="74"/>
      <c r="G12" s="75"/>
      <c r="H12" s="75"/>
      <c r="I12" s="75"/>
      <c r="J12" s="366" t="str">
        <f>VLOOKUP($C12,'ID and Local Area'!$A:$D,3,FALSE)</f>
        <v xml:space="preserve"> </v>
      </c>
      <c r="K12" s="366" t="str">
        <f>VLOOKUP($C12,'ID and Local Area'!$A:$D,4,FALSE)</f>
        <v xml:space="preserve"> </v>
      </c>
    </row>
    <row r="13" spans="1:13">
      <c r="A13" s="130"/>
      <c r="B13" s="78"/>
      <c r="C13" s="77" t="s">
        <v>70</v>
      </c>
      <c r="D13" s="74"/>
      <c r="E13" s="73"/>
      <c r="F13" s="74"/>
      <c r="G13" s="75"/>
      <c r="H13" s="75"/>
      <c r="I13" s="75"/>
      <c r="J13" s="366" t="str">
        <f>VLOOKUP($C13,'ID and Local Area'!$A:$D,3,FALSE)</f>
        <v xml:space="preserve"> </v>
      </c>
      <c r="K13" s="366" t="str">
        <f>VLOOKUP($C13,'ID and Local Area'!$A:$D,4,FALSE)</f>
        <v xml:space="preserve"> </v>
      </c>
    </row>
    <row r="14" spans="1:13">
      <c r="A14" s="130"/>
      <c r="B14" s="78"/>
      <c r="C14" s="77" t="s">
        <v>70</v>
      </c>
      <c r="D14" s="74"/>
      <c r="E14" s="73"/>
      <c r="F14" s="74"/>
      <c r="G14" s="75"/>
      <c r="H14" s="75"/>
      <c r="I14" s="75"/>
      <c r="J14" s="366" t="str">
        <f>VLOOKUP($C14,'ID and Local Area'!$A:$D,3,FALSE)</f>
        <v xml:space="preserve"> </v>
      </c>
      <c r="K14" s="366" t="str">
        <f>VLOOKUP($C14,'ID and Local Area'!$A:$D,4,FALSE)</f>
        <v xml:space="preserve"> </v>
      </c>
    </row>
    <row r="15" spans="1:13">
      <c r="A15" s="130"/>
      <c r="B15" s="78"/>
      <c r="C15" s="77" t="s">
        <v>70</v>
      </c>
      <c r="D15" s="74"/>
      <c r="E15" s="73"/>
      <c r="F15" s="74"/>
      <c r="G15" s="75"/>
      <c r="H15" s="75"/>
      <c r="I15" s="75"/>
      <c r="J15" s="366" t="str">
        <f>VLOOKUP($C15,'ID and Local Area'!$A:$D,3,FALSE)</f>
        <v xml:space="preserve"> </v>
      </c>
      <c r="K15" s="366" t="str">
        <f>VLOOKUP($C15,'ID and Local Area'!$A:$D,4,FALSE)</f>
        <v xml:space="preserve"> </v>
      </c>
    </row>
    <row r="16" spans="1:13">
      <c r="A16" s="130"/>
      <c r="B16" s="78"/>
      <c r="C16" s="77" t="s">
        <v>70</v>
      </c>
      <c r="D16" s="74"/>
      <c r="E16" s="73"/>
      <c r="F16" s="74"/>
      <c r="G16" s="75"/>
      <c r="H16" s="75"/>
      <c r="I16" s="75"/>
      <c r="J16" s="366" t="str">
        <f>VLOOKUP($C16,'ID and Local Area'!$A:$D,3,FALSE)</f>
        <v xml:space="preserve"> </v>
      </c>
      <c r="K16" s="366" t="str">
        <f>VLOOKUP($C16,'ID and Local Area'!$A:$D,4,FALSE)</f>
        <v xml:space="preserve"> </v>
      </c>
    </row>
    <row r="17" spans="1:11">
      <c r="A17" s="130"/>
      <c r="B17" s="78"/>
      <c r="C17" s="77" t="s">
        <v>70</v>
      </c>
      <c r="D17" s="74"/>
      <c r="E17" s="73"/>
      <c r="F17" s="74"/>
      <c r="G17" s="75"/>
      <c r="H17" s="75"/>
      <c r="I17" s="75"/>
      <c r="J17" s="366" t="str">
        <f>VLOOKUP($C17,'ID and Local Area'!$A:$D,3,FALSE)</f>
        <v xml:space="preserve"> </v>
      </c>
      <c r="K17" s="366" t="str">
        <f>VLOOKUP($C17,'ID and Local Area'!$A:$D,4,FALSE)</f>
        <v xml:space="preserve"> </v>
      </c>
    </row>
    <row r="18" spans="1:11">
      <c r="A18" s="130"/>
      <c r="B18" s="78"/>
      <c r="C18" s="77" t="s">
        <v>70</v>
      </c>
      <c r="D18" s="74"/>
      <c r="E18" s="73"/>
      <c r="F18" s="74"/>
      <c r="G18" s="75"/>
      <c r="H18" s="75"/>
      <c r="I18" s="75"/>
      <c r="J18" s="366" t="str">
        <f>VLOOKUP($C18,'ID and Local Area'!$A:$D,3,FALSE)</f>
        <v xml:space="preserve"> </v>
      </c>
      <c r="K18" s="366" t="str">
        <f>VLOOKUP($C18,'ID and Local Area'!$A:$D,4,FALSE)</f>
        <v xml:space="preserve"> </v>
      </c>
    </row>
    <row r="19" spans="1:11">
      <c r="A19" s="130"/>
      <c r="B19" s="78"/>
      <c r="C19" s="77" t="s">
        <v>70</v>
      </c>
      <c r="D19" s="74"/>
      <c r="E19" s="73"/>
      <c r="F19" s="74"/>
      <c r="G19" s="75"/>
      <c r="H19" s="75"/>
      <c r="I19" s="75"/>
      <c r="J19" s="366" t="str">
        <f>VLOOKUP($C19,'ID and Local Area'!$A:$D,3,FALSE)</f>
        <v xml:space="preserve"> </v>
      </c>
      <c r="K19" s="366" t="str">
        <f>VLOOKUP($C19,'ID and Local Area'!$A:$D,4,FALSE)</f>
        <v xml:space="preserve"> </v>
      </c>
    </row>
    <row r="20" spans="1:11">
      <c r="A20" s="130"/>
      <c r="B20" s="78"/>
      <c r="C20" s="77" t="s">
        <v>70</v>
      </c>
      <c r="D20" s="74"/>
      <c r="E20" s="73"/>
      <c r="F20" s="74"/>
      <c r="G20" s="75"/>
      <c r="H20" s="75"/>
      <c r="I20" s="75"/>
      <c r="J20" s="366" t="str">
        <f>VLOOKUP($C20,'ID and Local Area'!$A:$D,3,FALSE)</f>
        <v xml:space="preserve"> </v>
      </c>
      <c r="K20" s="366" t="str">
        <f>VLOOKUP($C20,'ID and Local Area'!$A:$D,4,FALSE)</f>
        <v xml:space="preserve"> </v>
      </c>
    </row>
    <row r="21" spans="1:11">
      <c r="A21" s="130"/>
      <c r="B21" s="78"/>
      <c r="C21" s="77" t="s">
        <v>70</v>
      </c>
      <c r="D21" s="74"/>
      <c r="E21" s="73"/>
      <c r="F21" s="74"/>
      <c r="G21" s="75"/>
      <c r="H21" s="75"/>
      <c r="I21" s="75"/>
      <c r="J21" s="366" t="str">
        <f>VLOOKUP($C21,'ID and Local Area'!$A:$D,3,FALSE)</f>
        <v xml:space="preserve"> </v>
      </c>
      <c r="K21" s="366" t="str">
        <f>VLOOKUP($C21,'ID and Local Area'!$A:$D,4,FALSE)</f>
        <v xml:space="preserve"> </v>
      </c>
    </row>
    <row r="22" spans="1:11">
      <c r="A22" s="130"/>
      <c r="B22" s="78"/>
      <c r="C22" s="77" t="s">
        <v>70</v>
      </c>
      <c r="D22" s="74"/>
      <c r="E22" s="73"/>
      <c r="F22" s="74"/>
      <c r="G22" s="75"/>
      <c r="H22" s="75"/>
      <c r="I22" s="75"/>
      <c r="J22" s="366" t="str">
        <f>VLOOKUP($C22,'ID and Local Area'!$A:$D,3,FALSE)</f>
        <v xml:space="preserve"> </v>
      </c>
      <c r="K22" s="366" t="str">
        <f>VLOOKUP($C22,'ID and Local Area'!$A:$D,4,FALSE)</f>
        <v xml:space="preserve"> </v>
      </c>
    </row>
    <row r="23" spans="1:11">
      <c r="A23" s="130"/>
      <c r="B23" s="78"/>
      <c r="C23" s="77" t="s">
        <v>70</v>
      </c>
      <c r="D23" s="74"/>
      <c r="E23" s="73"/>
      <c r="F23" s="74"/>
      <c r="G23" s="75"/>
      <c r="H23" s="75"/>
      <c r="I23" s="75"/>
      <c r="J23" s="366" t="str">
        <f>VLOOKUP($C23,'ID and Local Area'!$A:$D,3,FALSE)</f>
        <v xml:space="preserve"> </v>
      </c>
      <c r="K23" s="366" t="str">
        <f>VLOOKUP($C23,'ID and Local Area'!$A:$D,4,FALSE)</f>
        <v xml:space="preserve"> </v>
      </c>
    </row>
    <row r="24" spans="1:11">
      <c r="A24" s="130"/>
      <c r="B24" s="78"/>
      <c r="C24" s="77" t="s">
        <v>70</v>
      </c>
      <c r="D24" s="74"/>
      <c r="E24" s="73"/>
      <c r="F24" s="74"/>
      <c r="G24" s="75"/>
      <c r="H24" s="75"/>
      <c r="I24" s="75"/>
      <c r="J24" s="366" t="str">
        <f>VLOOKUP($C24,'ID and Local Area'!$A:$D,3,FALSE)</f>
        <v xml:space="preserve"> </v>
      </c>
      <c r="K24" s="366" t="str">
        <f>VLOOKUP($C24,'ID and Local Area'!$A:$D,4,FALSE)</f>
        <v xml:space="preserve"> </v>
      </c>
    </row>
    <row r="25" spans="1:11">
      <c r="A25" s="130"/>
      <c r="B25" s="78"/>
      <c r="C25" s="77" t="s">
        <v>70</v>
      </c>
      <c r="D25" s="74"/>
      <c r="E25" s="73"/>
      <c r="F25" s="74"/>
      <c r="G25" s="75"/>
      <c r="H25" s="75"/>
      <c r="I25" s="75"/>
      <c r="J25" s="366" t="str">
        <f>VLOOKUP($C25,'ID and Local Area'!$A:$D,3,FALSE)</f>
        <v xml:space="preserve"> </v>
      </c>
      <c r="K25" s="366" t="str">
        <f>VLOOKUP($C25,'ID and Local Area'!$A:$D,4,FALSE)</f>
        <v xml:space="preserve"> </v>
      </c>
    </row>
    <row r="26" spans="1:11">
      <c r="A26" s="130"/>
      <c r="B26" s="78"/>
      <c r="C26" s="77" t="s">
        <v>70</v>
      </c>
      <c r="D26" s="74"/>
      <c r="E26" s="73"/>
      <c r="F26" s="74"/>
      <c r="G26" s="75"/>
      <c r="H26" s="75"/>
      <c r="I26" s="75"/>
      <c r="J26" s="366" t="str">
        <f>VLOOKUP($C26,'ID and Local Area'!$A:$D,3,FALSE)</f>
        <v xml:space="preserve"> </v>
      </c>
      <c r="K26" s="366" t="str">
        <f>VLOOKUP($C26,'ID and Local Area'!$A:$D,4,FALSE)</f>
        <v xml:space="preserve"> </v>
      </c>
    </row>
    <row r="27" spans="1:11">
      <c r="A27" s="130"/>
      <c r="B27" s="78"/>
      <c r="C27" s="77" t="s">
        <v>70</v>
      </c>
      <c r="D27" s="74"/>
      <c r="E27" s="73"/>
      <c r="F27" s="74"/>
      <c r="G27" s="75"/>
      <c r="H27" s="75"/>
      <c r="I27" s="75"/>
      <c r="J27" s="366" t="str">
        <f>VLOOKUP($C27,'ID and Local Area'!$A:$D,3,FALSE)</f>
        <v xml:space="preserve"> </v>
      </c>
      <c r="K27" s="366" t="str">
        <f>VLOOKUP($C27,'ID and Local Area'!$A:$D,4,FALSE)</f>
        <v xml:space="preserve"> </v>
      </c>
    </row>
    <row r="28" spans="1:11">
      <c r="A28" s="130"/>
      <c r="B28" s="78"/>
      <c r="C28" s="77" t="s">
        <v>70</v>
      </c>
      <c r="D28" s="74"/>
      <c r="E28" s="73"/>
      <c r="F28" s="74"/>
      <c r="G28" s="75"/>
      <c r="H28" s="75"/>
      <c r="I28" s="75"/>
      <c r="J28" s="366" t="str">
        <f>VLOOKUP($C28,'ID and Local Area'!$A:$D,3,FALSE)</f>
        <v xml:space="preserve"> </v>
      </c>
      <c r="K28" s="366" t="str">
        <f>VLOOKUP($C28,'ID and Local Area'!$A:$D,4,FALSE)</f>
        <v xml:space="preserve"> </v>
      </c>
    </row>
    <row r="29" spans="1:11">
      <c r="A29" s="130"/>
      <c r="B29" s="78"/>
      <c r="C29" s="77" t="s">
        <v>70</v>
      </c>
      <c r="D29" s="74"/>
      <c r="E29" s="73"/>
      <c r="F29" s="74"/>
      <c r="G29" s="75"/>
      <c r="H29" s="75"/>
      <c r="I29" s="75"/>
      <c r="J29" s="366" t="str">
        <f>VLOOKUP($C29,'ID and Local Area'!$A:$D,3,FALSE)</f>
        <v xml:space="preserve"> </v>
      </c>
      <c r="K29" s="366" t="str">
        <f>VLOOKUP($C29,'ID and Local Area'!$A:$D,4,FALSE)</f>
        <v xml:space="preserve"> </v>
      </c>
    </row>
    <row r="30" spans="1:11">
      <c r="A30" s="130"/>
      <c r="B30" s="78"/>
      <c r="C30" s="77" t="s">
        <v>70</v>
      </c>
      <c r="D30" s="74"/>
      <c r="E30" s="73"/>
      <c r="F30" s="74"/>
      <c r="G30" s="75"/>
      <c r="H30" s="75"/>
      <c r="I30" s="75"/>
      <c r="J30" s="366" t="str">
        <f>VLOOKUP($C30,'ID and Local Area'!$A:$D,3,FALSE)</f>
        <v xml:space="preserve"> </v>
      </c>
      <c r="K30" s="366" t="str">
        <f>VLOOKUP($C30,'ID and Local Area'!$A:$D,4,FALSE)</f>
        <v xml:space="preserve"> </v>
      </c>
    </row>
    <row r="31" spans="1:11">
      <c r="A31" s="130"/>
      <c r="B31" s="78"/>
      <c r="C31" s="77" t="s">
        <v>70</v>
      </c>
      <c r="D31" s="74"/>
      <c r="E31" s="73"/>
      <c r="F31" s="74"/>
      <c r="G31" s="75"/>
      <c r="H31" s="75"/>
      <c r="I31" s="75"/>
      <c r="J31" s="366" t="str">
        <f>VLOOKUP($C31,'ID and Local Area'!$A:$D,3,FALSE)</f>
        <v xml:space="preserve"> </v>
      </c>
      <c r="K31" s="366" t="str">
        <f>VLOOKUP($C31,'ID and Local Area'!$A:$D,4,FALSE)</f>
        <v xml:space="preserve"> </v>
      </c>
    </row>
    <row r="32" spans="1:11">
      <c r="A32" s="130"/>
      <c r="B32" s="78"/>
      <c r="C32" s="77" t="s">
        <v>70</v>
      </c>
      <c r="D32" s="74"/>
      <c r="E32" s="73"/>
      <c r="F32" s="74"/>
      <c r="G32" s="75"/>
      <c r="H32" s="75"/>
      <c r="I32" s="75"/>
      <c r="J32" s="366" t="str">
        <f>VLOOKUP($C32,'ID and Local Area'!$A:$D,3,FALSE)</f>
        <v xml:space="preserve"> </v>
      </c>
      <c r="K32" s="366" t="str">
        <f>VLOOKUP($C32,'ID and Local Area'!$A:$D,4,FALSE)</f>
        <v xml:space="preserve"> </v>
      </c>
    </row>
    <row r="33" spans="1:11">
      <c r="A33" s="130"/>
      <c r="B33" s="78"/>
      <c r="C33" s="77" t="s">
        <v>70</v>
      </c>
      <c r="D33" s="74"/>
      <c r="E33" s="73"/>
      <c r="F33" s="74"/>
      <c r="G33" s="75"/>
      <c r="H33" s="75"/>
      <c r="I33" s="75"/>
      <c r="J33" s="366" t="str">
        <f>VLOOKUP($C33,'ID and Local Area'!$A:$D,3,FALSE)</f>
        <v xml:space="preserve"> </v>
      </c>
      <c r="K33" s="366" t="str">
        <f>VLOOKUP($C33,'ID and Local Area'!$A:$D,4,FALSE)</f>
        <v xml:space="preserve"> </v>
      </c>
    </row>
    <row r="34" spans="1:11">
      <c r="A34" s="130"/>
      <c r="B34" s="78"/>
      <c r="C34" s="77" t="s">
        <v>70</v>
      </c>
      <c r="D34" s="74"/>
      <c r="E34" s="73"/>
      <c r="F34" s="74"/>
      <c r="G34" s="75"/>
      <c r="H34" s="75"/>
      <c r="I34" s="75"/>
      <c r="J34" s="366" t="str">
        <f>VLOOKUP($C34,'ID and Local Area'!$A:$D,3,FALSE)</f>
        <v xml:space="preserve"> </v>
      </c>
      <c r="K34" s="366" t="str">
        <f>VLOOKUP($C34,'ID and Local Area'!$A:$D,4,FALSE)</f>
        <v xml:space="preserve"> </v>
      </c>
    </row>
    <row r="35" spans="1:11" ht="12.75" customHeight="1">
      <c r="A35" s="130"/>
      <c r="B35" s="78"/>
      <c r="C35" s="77" t="s">
        <v>70</v>
      </c>
      <c r="D35" s="74"/>
      <c r="E35" s="73"/>
      <c r="F35" s="74"/>
      <c r="G35" s="75"/>
      <c r="H35" s="75"/>
      <c r="I35" s="75"/>
      <c r="J35" s="366" t="str">
        <f>VLOOKUP($C35,'ID and Local Area'!$A:$D,3,FALSE)</f>
        <v xml:space="preserve"> </v>
      </c>
      <c r="K35" s="366" t="str">
        <f>VLOOKUP($C35,'ID and Local Area'!$A:$D,4,FALSE)</f>
        <v xml:space="preserve"> </v>
      </c>
    </row>
    <row r="36" spans="1:11">
      <c r="A36" s="130"/>
      <c r="B36" s="78"/>
      <c r="C36" s="77" t="s">
        <v>70</v>
      </c>
      <c r="D36" s="74"/>
      <c r="E36" s="73"/>
      <c r="F36" s="74"/>
      <c r="G36" s="75"/>
      <c r="H36" s="75"/>
      <c r="I36" s="75"/>
      <c r="J36" s="366" t="str">
        <f>VLOOKUP($C36,'ID and Local Area'!$A:$D,3,FALSE)</f>
        <v xml:space="preserve"> </v>
      </c>
      <c r="K36" s="366" t="str">
        <f>VLOOKUP($C36,'ID and Local Area'!$A:$D,4,FALSE)</f>
        <v xml:space="preserve"> </v>
      </c>
    </row>
    <row r="37" spans="1:11">
      <c r="B37" s="15"/>
      <c r="C37" s="15"/>
      <c r="D37" s="15"/>
      <c r="E37" s="15"/>
      <c r="F37" s="15"/>
      <c r="G37" s="15"/>
      <c r="H37" s="15"/>
      <c r="I37" s="15"/>
    </row>
    <row r="38" spans="1:11">
      <c r="B38" s="15"/>
      <c r="C38" s="15"/>
      <c r="D38" s="15"/>
      <c r="E38" s="15"/>
      <c r="F38" s="15"/>
      <c r="G38" s="15"/>
      <c r="H38" s="15"/>
      <c r="I38" s="15"/>
    </row>
    <row r="39" spans="1:11">
      <c r="B39" s="15"/>
      <c r="C39" s="15"/>
      <c r="D39" s="15"/>
      <c r="E39" s="15"/>
      <c r="F39" s="15"/>
      <c r="G39" s="15"/>
      <c r="H39" s="15"/>
      <c r="I39" s="15"/>
    </row>
    <row r="40" spans="1:11">
      <c r="B40" s="15"/>
      <c r="C40" s="15"/>
      <c r="D40" s="15"/>
      <c r="E40" s="15"/>
      <c r="F40" s="15"/>
      <c r="G40" s="15"/>
      <c r="H40" s="15"/>
      <c r="I40" s="15"/>
    </row>
    <row r="41" spans="1:11">
      <c r="B41" s="15"/>
      <c r="C41" s="15"/>
      <c r="D41" s="15"/>
      <c r="E41" s="15"/>
      <c r="F41" s="15"/>
      <c r="G41" s="15"/>
      <c r="H41" s="15"/>
      <c r="I41" s="15"/>
    </row>
    <row r="42" spans="1:11">
      <c r="B42" s="15"/>
      <c r="C42" s="15"/>
      <c r="D42" s="15"/>
      <c r="E42" s="15"/>
      <c r="F42" s="15"/>
      <c r="G42" s="15"/>
      <c r="H42" s="15"/>
      <c r="I42" s="15"/>
    </row>
    <row r="43" spans="1:11">
      <c r="B43" s="15"/>
      <c r="C43" s="15"/>
      <c r="D43" s="15"/>
      <c r="E43" s="15"/>
      <c r="F43" s="15"/>
      <c r="G43" s="15"/>
      <c r="H43" s="15"/>
      <c r="I43" s="15"/>
    </row>
    <row r="44" spans="1:11">
      <c r="B44" s="15"/>
      <c r="C44" s="15"/>
      <c r="D44" s="15"/>
      <c r="E44" s="15"/>
      <c r="F44" s="15"/>
      <c r="G44" s="15"/>
      <c r="H44" s="15"/>
      <c r="I44" s="15"/>
    </row>
    <row r="45" spans="1:11">
      <c r="B45" s="15"/>
      <c r="C45" s="15"/>
      <c r="D45" s="15"/>
      <c r="E45" s="15"/>
      <c r="F45" s="15"/>
      <c r="G45" s="15"/>
      <c r="H45" s="15"/>
      <c r="I45" s="15"/>
    </row>
    <row r="46" spans="1:11">
      <c r="B46" s="15"/>
      <c r="C46" s="15"/>
      <c r="D46" s="15"/>
      <c r="E46" s="15"/>
      <c r="F46" s="15"/>
      <c r="G46" s="15"/>
      <c r="H46" s="15"/>
      <c r="I46" s="15"/>
    </row>
    <row r="47" spans="1:11">
      <c r="B47" s="15"/>
      <c r="C47" s="15"/>
      <c r="D47" s="15"/>
      <c r="E47" s="15"/>
      <c r="F47" s="15"/>
      <c r="G47" s="15"/>
      <c r="H47" s="15"/>
      <c r="I47" s="15"/>
    </row>
    <row r="48" spans="1:11">
      <c r="B48" s="15"/>
      <c r="C48" s="15"/>
      <c r="D48" s="15"/>
      <c r="E48" s="15"/>
      <c r="F48" s="15"/>
      <c r="G48" s="15"/>
      <c r="H48" s="15"/>
      <c r="I48" s="15"/>
    </row>
    <row r="49" spans="2:9">
      <c r="B49" s="15"/>
      <c r="C49" s="15"/>
      <c r="D49" s="15"/>
      <c r="E49" s="15"/>
      <c r="F49" s="15"/>
      <c r="G49" s="15"/>
      <c r="H49" s="15"/>
      <c r="I49" s="15"/>
    </row>
    <row r="50" spans="2:9">
      <c r="B50" s="15"/>
      <c r="C50" s="15"/>
      <c r="D50" s="15"/>
      <c r="E50" s="15"/>
      <c r="F50" s="15"/>
      <c r="G50" s="15"/>
      <c r="H50" s="15"/>
      <c r="I50" s="15"/>
    </row>
    <row r="51" spans="2:9">
      <c r="B51" s="15"/>
      <c r="C51" s="15"/>
      <c r="D51" s="15"/>
      <c r="E51" s="15"/>
      <c r="F51" s="15"/>
      <c r="G51" s="15"/>
      <c r="H51" s="15"/>
      <c r="I51" s="15"/>
    </row>
    <row r="52" spans="2:9">
      <c r="B52" s="15"/>
      <c r="C52" s="15"/>
      <c r="D52" s="15"/>
      <c r="E52" s="15"/>
      <c r="F52" s="15"/>
      <c r="G52" s="15"/>
      <c r="H52" s="15"/>
      <c r="I52" s="15"/>
    </row>
    <row r="53" spans="2:9">
      <c r="B53" s="15"/>
      <c r="C53" s="15"/>
      <c r="D53" s="15"/>
      <c r="E53" s="15"/>
      <c r="F53" s="15"/>
      <c r="G53" s="15"/>
      <c r="H53" s="15"/>
      <c r="I53" s="15"/>
    </row>
    <row r="54" spans="2:9">
      <c r="B54" s="15"/>
      <c r="C54" s="15"/>
      <c r="D54" s="15"/>
      <c r="E54" s="15"/>
      <c r="F54" s="15"/>
      <c r="G54" s="15"/>
      <c r="H54" s="15"/>
      <c r="I54" s="15"/>
    </row>
    <row r="55" spans="2:9">
      <c r="B55" s="15"/>
      <c r="C55" s="15"/>
      <c r="D55" s="15"/>
      <c r="E55" s="15"/>
      <c r="F55" s="15"/>
      <c r="G55" s="15"/>
      <c r="H55" s="15"/>
      <c r="I55" s="15"/>
    </row>
    <row r="56" spans="2:9">
      <c r="B56" s="15"/>
      <c r="C56" s="15"/>
      <c r="D56" s="15"/>
      <c r="E56" s="15"/>
      <c r="F56" s="15"/>
      <c r="G56" s="15"/>
      <c r="H56" s="15"/>
      <c r="I56" s="15"/>
    </row>
    <row r="57" spans="2:9">
      <c r="B57" s="15"/>
      <c r="C57" s="15"/>
      <c r="D57" s="15"/>
      <c r="E57" s="15"/>
      <c r="F57" s="15"/>
      <c r="G57" s="15"/>
      <c r="H57" s="15"/>
      <c r="I57" s="15"/>
    </row>
    <row r="58" spans="2:9">
      <c r="B58" s="15"/>
      <c r="C58" s="15"/>
      <c r="D58" s="15"/>
      <c r="E58" s="15"/>
      <c r="F58" s="15"/>
      <c r="G58" s="15"/>
      <c r="H58" s="15"/>
      <c r="I58" s="15"/>
    </row>
    <row r="59" spans="2:9">
      <c r="B59" s="15"/>
      <c r="C59" s="15"/>
      <c r="D59" s="15"/>
      <c r="E59" s="15"/>
      <c r="F59" s="15"/>
      <c r="G59" s="15"/>
      <c r="H59" s="15"/>
      <c r="I59" s="15"/>
    </row>
    <row r="60" spans="2:9">
      <c r="B60" s="15"/>
      <c r="C60" s="15"/>
      <c r="D60" s="15"/>
      <c r="E60" s="15"/>
      <c r="F60" s="15"/>
      <c r="G60" s="15"/>
      <c r="H60" s="15"/>
      <c r="I60" s="15"/>
    </row>
    <row r="61" spans="2:9">
      <c r="B61" s="15"/>
      <c r="C61" s="15"/>
      <c r="D61" s="15"/>
      <c r="E61" s="15"/>
      <c r="F61" s="15"/>
      <c r="G61" s="15"/>
      <c r="H61" s="15"/>
      <c r="I61" s="15"/>
    </row>
    <row r="62" spans="2:9">
      <c r="B62" s="15"/>
      <c r="C62" s="15"/>
      <c r="D62" s="15"/>
      <c r="E62" s="15"/>
      <c r="F62" s="15"/>
      <c r="G62" s="15"/>
      <c r="H62" s="15"/>
      <c r="I62" s="15"/>
    </row>
    <row r="63" spans="2:9">
      <c r="B63" s="15"/>
      <c r="C63" s="15"/>
      <c r="D63" s="15"/>
      <c r="E63" s="15"/>
      <c r="F63" s="15"/>
      <c r="G63" s="15"/>
      <c r="H63" s="15"/>
      <c r="I63" s="15"/>
    </row>
    <row r="64" spans="2:9">
      <c r="B64" s="15"/>
      <c r="C64" s="15"/>
      <c r="D64" s="15"/>
      <c r="E64" s="15"/>
      <c r="F64" s="15"/>
      <c r="G64" s="15"/>
      <c r="H64" s="15"/>
      <c r="I64" s="15"/>
    </row>
    <row r="65" spans="2:9">
      <c r="B65" s="15"/>
      <c r="C65" s="15"/>
      <c r="D65" s="15"/>
      <c r="E65" s="15"/>
      <c r="F65" s="15"/>
      <c r="G65" s="15"/>
      <c r="H65" s="15"/>
      <c r="I65" s="15"/>
    </row>
    <row r="66" spans="2:9">
      <c r="B66" s="15"/>
      <c r="C66" s="15"/>
      <c r="D66" s="15"/>
      <c r="E66" s="15"/>
      <c r="F66" s="15"/>
      <c r="G66" s="15"/>
      <c r="H66" s="15"/>
      <c r="I66" s="15"/>
    </row>
    <row r="67" spans="2:9">
      <c r="B67" s="15"/>
      <c r="C67" s="15"/>
      <c r="D67" s="15"/>
      <c r="E67" s="15"/>
      <c r="F67" s="15"/>
      <c r="G67" s="15"/>
      <c r="H67" s="15"/>
      <c r="I67" s="15"/>
    </row>
    <row r="68" spans="2:9">
      <c r="B68" s="15"/>
      <c r="C68" s="15"/>
      <c r="D68" s="15"/>
      <c r="E68" s="15"/>
      <c r="F68" s="15"/>
      <c r="G68" s="15"/>
      <c r="H68" s="15"/>
      <c r="I68" s="15"/>
    </row>
    <row r="69" spans="2:9">
      <c r="B69" s="15"/>
      <c r="C69" s="15"/>
      <c r="D69" s="15"/>
      <c r="E69" s="15"/>
      <c r="F69" s="15"/>
      <c r="G69" s="15"/>
      <c r="H69" s="15"/>
      <c r="I69" s="15"/>
    </row>
    <row r="70" spans="2:9">
      <c r="B70" s="15"/>
      <c r="C70" s="15"/>
      <c r="D70" s="15"/>
      <c r="E70" s="15"/>
      <c r="F70" s="15"/>
      <c r="G70" s="15"/>
      <c r="H70" s="15"/>
      <c r="I70" s="15"/>
    </row>
    <row r="71" spans="2:9">
      <c r="B71" s="15"/>
      <c r="C71" s="15"/>
      <c r="D71" s="15"/>
      <c r="E71" s="15"/>
      <c r="F71" s="15"/>
      <c r="G71" s="15"/>
      <c r="H71" s="15"/>
      <c r="I71" s="15"/>
    </row>
    <row r="72" spans="2:9">
      <c r="B72" s="15"/>
      <c r="C72" s="15"/>
      <c r="D72" s="15"/>
      <c r="E72" s="15"/>
      <c r="F72" s="15"/>
      <c r="G72" s="15"/>
      <c r="H72" s="15"/>
      <c r="I72" s="15"/>
    </row>
    <row r="73" spans="2:9">
      <c r="B73" s="15"/>
      <c r="C73" s="15"/>
      <c r="D73" s="15"/>
      <c r="E73" s="15"/>
      <c r="F73" s="15"/>
      <c r="G73" s="15"/>
      <c r="H73" s="15"/>
      <c r="I73" s="15"/>
    </row>
    <row r="74" spans="2:9">
      <c r="B74" s="15"/>
      <c r="C74" s="15"/>
      <c r="D74" s="15"/>
      <c r="E74" s="15"/>
      <c r="F74" s="15"/>
      <c r="G74" s="15"/>
      <c r="H74" s="15"/>
      <c r="I74" s="15"/>
    </row>
    <row r="75" spans="2:9">
      <c r="B75" s="15"/>
      <c r="C75" s="15"/>
      <c r="D75" s="15"/>
      <c r="E75" s="15"/>
      <c r="F75" s="15"/>
      <c r="G75" s="15"/>
      <c r="H75" s="15"/>
      <c r="I75" s="15"/>
    </row>
    <row r="76" spans="2:9">
      <c r="B76" s="15"/>
      <c r="C76" s="15"/>
      <c r="D76" s="15"/>
      <c r="E76" s="15"/>
      <c r="F76" s="15"/>
      <c r="G76" s="15"/>
      <c r="H76" s="15"/>
      <c r="I76" s="15"/>
    </row>
    <row r="77" spans="2:9">
      <c r="B77" s="15"/>
      <c r="C77" s="15"/>
      <c r="D77" s="15"/>
      <c r="E77" s="15"/>
      <c r="F77" s="15"/>
      <c r="G77" s="15"/>
      <c r="H77" s="15"/>
      <c r="I77" s="15"/>
    </row>
    <row r="78" spans="2:9">
      <c r="B78" s="15"/>
      <c r="C78" s="15"/>
      <c r="D78" s="15"/>
      <c r="E78" s="15"/>
      <c r="F78" s="15"/>
      <c r="G78" s="15"/>
      <c r="H78" s="15"/>
      <c r="I78" s="15"/>
    </row>
    <row r="79" spans="2:9">
      <c r="B79" s="15"/>
      <c r="C79" s="15"/>
      <c r="D79" s="15"/>
      <c r="E79" s="15"/>
      <c r="F79" s="15"/>
      <c r="G79" s="15"/>
      <c r="H79" s="15"/>
      <c r="I79" s="15"/>
    </row>
    <row r="80" spans="2:9">
      <c r="B80" s="15"/>
      <c r="C80" s="15"/>
      <c r="D80" s="15"/>
      <c r="E80" s="15"/>
      <c r="F80" s="15"/>
      <c r="G80" s="15"/>
      <c r="H80" s="15"/>
      <c r="I80" s="15"/>
    </row>
    <row r="81" spans="2:9">
      <c r="B81" s="15"/>
      <c r="C81" s="15"/>
      <c r="D81" s="15"/>
      <c r="E81" s="15"/>
      <c r="F81" s="15"/>
      <c r="G81" s="15"/>
      <c r="H81" s="15"/>
      <c r="I81" s="15"/>
    </row>
    <row r="82" spans="2:9">
      <c r="B82" s="15"/>
      <c r="C82" s="15"/>
      <c r="D82" s="15"/>
      <c r="E82" s="15"/>
      <c r="F82" s="15"/>
      <c r="G82" s="15"/>
      <c r="H82" s="15"/>
      <c r="I82" s="15"/>
    </row>
    <row r="83" spans="2:9">
      <c r="B83" s="15"/>
      <c r="C83" s="15"/>
      <c r="D83" s="15"/>
      <c r="E83" s="15"/>
      <c r="F83" s="15"/>
      <c r="G83" s="15"/>
      <c r="H83" s="15"/>
      <c r="I83" s="15"/>
    </row>
    <row r="84" spans="2:9">
      <c r="B84" s="15"/>
      <c r="C84" s="15"/>
      <c r="D84" s="15"/>
      <c r="E84" s="15"/>
      <c r="F84" s="15"/>
      <c r="G84" s="15"/>
      <c r="H84" s="15"/>
      <c r="I84" s="15"/>
    </row>
    <row r="85" spans="2:9">
      <c r="B85" s="15"/>
      <c r="C85" s="15"/>
      <c r="D85" s="15"/>
      <c r="E85" s="15"/>
      <c r="F85" s="15"/>
      <c r="G85" s="15"/>
      <c r="H85" s="15"/>
      <c r="I85" s="15"/>
    </row>
    <row r="86" spans="2:9">
      <c r="B86" s="15"/>
      <c r="C86" s="15"/>
      <c r="D86" s="15"/>
      <c r="E86" s="15"/>
      <c r="F86" s="15"/>
      <c r="G86" s="15"/>
      <c r="H86" s="15"/>
      <c r="I86" s="15"/>
    </row>
    <row r="87" spans="2:9">
      <c r="B87" s="15"/>
      <c r="C87" s="15"/>
      <c r="D87" s="15"/>
      <c r="E87" s="15"/>
      <c r="F87" s="15"/>
      <c r="G87" s="15"/>
      <c r="H87" s="15"/>
      <c r="I87" s="15"/>
    </row>
    <row r="88" spans="2:9">
      <c r="B88" s="15"/>
      <c r="C88" s="15"/>
      <c r="D88" s="15"/>
      <c r="E88" s="15"/>
      <c r="F88" s="15"/>
      <c r="G88" s="15"/>
      <c r="H88" s="15"/>
      <c r="I88" s="15"/>
    </row>
    <row r="89" spans="2:9">
      <c r="B89" s="15"/>
      <c r="C89" s="15"/>
      <c r="D89" s="15"/>
      <c r="E89" s="15"/>
      <c r="F89" s="15"/>
      <c r="G89" s="15"/>
      <c r="H89" s="15"/>
      <c r="I89" s="15"/>
    </row>
    <row r="90" spans="2:9" ht="63.75" customHeight="1">
      <c r="B90" s="15"/>
      <c r="C90" s="15"/>
      <c r="D90" s="15"/>
      <c r="E90" s="15"/>
      <c r="F90" s="15"/>
      <c r="G90" s="15"/>
      <c r="H90" s="15"/>
      <c r="I90" s="15"/>
    </row>
    <row r="91" spans="2:9">
      <c r="B91" s="15"/>
      <c r="C91" s="15"/>
      <c r="D91" s="15"/>
      <c r="E91" s="15"/>
      <c r="F91" s="15"/>
      <c r="G91" s="15"/>
      <c r="H91" s="15"/>
      <c r="I91" s="15"/>
    </row>
    <row r="92" spans="2:9">
      <c r="B92" s="15"/>
      <c r="C92" s="15"/>
      <c r="D92" s="15"/>
      <c r="E92" s="15"/>
      <c r="F92" s="15"/>
      <c r="G92" s="15"/>
      <c r="H92" s="15"/>
      <c r="I92" s="15"/>
    </row>
    <row r="93" spans="2:9">
      <c r="B93" s="15"/>
      <c r="C93" s="15"/>
      <c r="D93" s="15"/>
      <c r="E93" s="15"/>
      <c r="F93" s="15"/>
      <c r="G93" s="15"/>
      <c r="H93" s="15"/>
      <c r="I93" s="15"/>
    </row>
    <row r="94" spans="2:9">
      <c r="B94" s="15"/>
      <c r="C94" s="15"/>
      <c r="D94" s="15"/>
      <c r="E94" s="15"/>
      <c r="F94" s="15"/>
      <c r="G94" s="15"/>
      <c r="H94" s="15"/>
      <c r="I94" s="15"/>
    </row>
    <row r="95" spans="2:9">
      <c r="B95" s="15"/>
      <c r="C95" s="15"/>
      <c r="D95" s="15"/>
      <c r="E95" s="15"/>
      <c r="F95" s="15"/>
      <c r="G95" s="15"/>
      <c r="H95" s="15"/>
      <c r="I95" s="15"/>
    </row>
    <row r="96" spans="2:9">
      <c r="B96" s="15"/>
      <c r="C96" s="15"/>
      <c r="D96" s="15"/>
      <c r="E96" s="15"/>
      <c r="F96" s="15"/>
      <c r="G96" s="15"/>
      <c r="H96" s="15"/>
      <c r="I96" s="15"/>
    </row>
    <row r="97" spans="2:9">
      <c r="B97" s="15"/>
      <c r="C97" s="15"/>
      <c r="D97" s="15"/>
      <c r="E97" s="15"/>
      <c r="F97" s="15"/>
      <c r="G97" s="15"/>
      <c r="H97" s="15"/>
      <c r="I97" s="15"/>
    </row>
    <row r="98" spans="2:9">
      <c r="B98" s="15"/>
      <c r="C98" s="15"/>
      <c r="D98" s="15"/>
      <c r="E98" s="15"/>
      <c r="F98" s="15"/>
      <c r="G98" s="15"/>
      <c r="H98" s="15"/>
      <c r="I98" s="15"/>
    </row>
    <row r="99" spans="2:9">
      <c r="B99" s="15"/>
      <c r="C99" s="15"/>
      <c r="D99" s="15"/>
      <c r="E99" s="15"/>
      <c r="F99" s="15"/>
      <c r="G99" s="15"/>
      <c r="H99" s="15"/>
      <c r="I99" s="15"/>
    </row>
    <row r="100" spans="2:9">
      <c r="B100" s="15"/>
      <c r="C100" s="15"/>
      <c r="D100" s="15"/>
      <c r="E100" s="15"/>
      <c r="F100" s="15"/>
      <c r="G100" s="15"/>
      <c r="H100" s="15"/>
      <c r="I100" s="15"/>
    </row>
    <row r="101" spans="2:9">
      <c r="B101" s="15"/>
      <c r="C101" s="15"/>
      <c r="D101" s="15"/>
      <c r="E101" s="15"/>
      <c r="F101" s="15"/>
      <c r="G101" s="15"/>
      <c r="H101" s="15"/>
      <c r="I101" s="15"/>
    </row>
    <row r="102" spans="2:9">
      <c r="B102" s="15"/>
      <c r="C102" s="15"/>
      <c r="D102" s="15"/>
      <c r="E102" s="15"/>
      <c r="F102" s="15"/>
      <c r="G102" s="15"/>
      <c r="H102" s="15"/>
      <c r="I102" s="15"/>
    </row>
    <row r="103" spans="2:9">
      <c r="B103" s="15"/>
      <c r="C103" s="15"/>
      <c r="D103" s="15"/>
      <c r="E103" s="15"/>
      <c r="F103" s="15"/>
      <c r="G103" s="15"/>
      <c r="H103" s="15"/>
      <c r="I103" s="15"/>
    </row>
    <row r="104" spans="2:9">
      <c r="B104" s="15"/>
      <c r="C104" s="15"/>
      <c r="D104" s="15"/>
      <c r="E104" s="15"/>
      <c r="F104" s="15"/>
      <c r="G104" s="15"/>
      <c r="H104" s="15"/>
      <c r="I104" s="15"/>
    </row>
    <row r="105" spans="2:9">
      <c r="B105" s="15"/>
      <c r="C105" s="15"/>
      <c r="D105" s="15"/>
      <c r="E105" s="15"/>
      <c r="F105" s="15"/>
      <c r="G105" s="15"/>
      <c r="H105" s="15"/>
      <c r="I105" s="15"/>
    </row>
    <row r="106" spans="2:9">
      <c r="B106" s="15"/>
      <c r="C106" s="15"/>
      <c r="D106" s="15"/>
      <c r="E106" s="15"/>
      <c r="F106" s="15"/>
      <c r="G106" s="15"/>
      <c r="H106" s="15"/>
      <c r="I106" s="15"/>
    </row>
    <row r="107" spans="2:9">
      <c r="B107" s="15"/>
      <c r="C107" s="15"/>
      <c r="D107" s="15"/>
      <c r="E107" s="15"/>
      <c r="F107" s="15"/>
      <c r="G107" s="15"/>
      <c r="H107" s="15"/>
      <c r="I107" s="15"/>
    </row>
    <row r="108" spans="2:9">
      <c r="B108" s="15"/>
      <c r="C108" s="15"/>
      <c r="D108" s="15"/>
      <c r="E108" s="15"/>
      <c r="F108" s="15"/>
      <c r="G108" s="15"/>
      <c r="H108" s="15"/>
      <c r="I108" s="15"/>
    </row>
    <row r="109" spans="2:9">
      <c r="B109" s="15"/>
      <c r="C109" s="15"/>
      <c r="D109" s="15"/>
      <c r="E109" s="15"/>
      <c r="F109" s="15"/>
      <c r="G109" s="15"/>
      <c r="H109" s="15"/>
      <c r="I109" s="15"/>
    </row>
    <row r="110" spans="2:9">
      <c r="B110" s="15"/>
      <c r="C110" s="15"/>
      <c r="D110" s="15"/>
      <c r="E110" s="15"/>
      <c r="F110" s="15"/>
      <c r="G110" s="15"/>
      <c r="H110" s="15"/>
      <c r="I110" s="15"/>
    </row>
    <row r="111" spans="2:9">
      <c r="B111" s="15"/>
      <c r="C111" s="15"/>
      <c r="D111" s="15"/>
      <c r="E111" s="15"/>
      <c r="F111" s="15"/>
      <c r="G111" s="15"/>
      <c r="H111" s="15"/>
      <c r="I111" s="15"/>
    </row>
    <row r="112" spans="2:9">
      <c r="B112" s="15"/>
      <c r="C112" s="15"/>
      <c r="D112" s="15"/>
      <c r="E112" s="15"/>
      <c r="F112" s="15"/>
      <c r="G112" s="15"/>
      <c r="H112" s="15"/>
      <c r="I112" s="15"/>
    </row>
    <row r="113" spans="2:9">
      <c r="B113" s="15"/>
      <c r="C113" s="15"/>
      <c r="D113" s="15"/>
      <c r="E113" s="15"/>
      <c r="F113" s="15"/>
      <c r="G113" s="15"/>
      <c r="H113" s="15"/>
      <c r="I113" s="15"/>
    </row>
    <row r="114" spans="2:9">
      <c r="B114" s="15"/>
      <c r="C114" s="15"/>
      <c r="D114" s="15"/>
      <c r="E114" s="15"/>
      <c r="F114" s="15"/>
      <c r="G114" s="15"/>
      <c r="H114" s="15"/>
      <c r="I114" s="15"/>
    </row>
    <row r="115" spans="2:9">
      <c r="B115" s="15"/>
      <c r="C115" s="15"/>
      <c r="D115" s="15"/>
      <c r="E115" s="15"/>
      <c r="F115" s="15"/>
      <c r="G115" s="15"/>
      <c r="H115" s="15"/>
      <c r="I115" s="15"/>
    </row>
    <row r="116" spans="2:9">
      <c r="B116" s="15"/>
      <c r="C116" s="15"/>
      <c r="D116" s="15"/>
      <c r="E116" s="15"/>
      <c r="F116" s="15"/>
      <c r="G116" s="15"/>
      <c r="H116" s="15"/>
      <c r="I116" s="15"/>
    </row>
    <row r="117" spans="2:9">
      <c r="B117" s="15"/>
      <c r="C117" s="15"/>
      <c r="D117" s="15"/>
      <c r="E117" s="15"/>
      <c r="F117" s="15"/>
      <c r="G117" s="15"/>
      <c r="H117" s="15"/>
      <c r="I117" s="15"/>
    </row>
    <row r="118" spans="2:9">
      <c r="B118" s="15"/>
      <c r="C118" s="15"/>
      <c r="D118" s="15"/>
      <c r="E118" s="15"/>
      <c r="F118" s="15"/>
      <c r="G118" s="15"/>
      <c r="H118" s="15"/>
      <c r="I118" s="15"/>
    </row>
    <row r="119" spans="2:9">
      <c r="B119" s="15"/>
      <c r="C119" s="15"/>
      <c r="D119" s="15"/>
      <c r="E119" s="15"/>
      <c r="F119" s="15"/>
      <c r="G119" s="15"/>
      <c r="H119" s="15"/>
      <c r="I119" s="15"/>
    </row>
    <row r="120" spans="2:9">
      <c r="B120" s="15"/>
      <c r="C120" s="15"/>
      <c r="D120" s="15"/>
      <c r="E120" s="15"/>
      <c r="F120" s="15"/>
      <c r="G120" s="15"/>
      <c r="H120" s="15"/>
      <c r="I120" s="15"/>
    </row>
    <row r="121" spans="2:9">
      <c r="B121" s="15"/>
      <c r="C121" s="15"/>
      <c r="D121" s="15"/>
      <c r="E121" s="15"/>
      <c r="F121" s="15"/>
      <c r="G121" s="15"/>
      <c r="H121" s="15"/>
      <c r="I121" s="15"/>
    </row>
    <row r="122" spans="2:9">
      <c r="B122" s="15"/>
      <c r="C122" s="15"/>
      <c r="D122" s="15"/>
      <c r="E122" s="15"/>
      <c r="F122" s="15"/>
      <c r="G122" s="15"/>
      <c r="H122" s="15"/>
      <c r="I122" s="15"/>
    </row>
    <row r="123" spans="2:9">
      <c r="B123" s="15"/>
      <c r="C123" s="15"/>
      <c r="D123" s="15"/>
      <c r="E123" s="15"/>
      <c r="F123" s="15"/>
      <c r="G123" s="15"/>
      <c r="H123" s="15"/>
      <c r="I123" s="15"/>
    </row>
    <row r="124" spans="2:9">
      <c r="B124" s="15"/>
      <c r="C124" s="15"/>
      <c r="D124" s="15"/>
      <c r="E124" s="15"/>
      <c r="F124" s="15"/>
      <c r="G124" s="15"/>
      <c r="H124" s="15"/>
      <c r="I124" s="15"/>
    </row>
    <row r="125" spans="2:9">
      <c r="B125" s="15"/>
      <c r="C125" s="15"/>
      <c r="D125" s="15"/>
      <c r="E125" s="15"/>
      <c r="F125" s="15"/>
      <c r="G125" s="15"/>
      <c r="H125" s="15"/>
      <c r="I125" s="15"/>
    </row>
    <row r="126" spans="2:9">
      <c r="B126" s="15"/>
      <c r="C126" s="15"/>
      <c r="D126" s="15"/>
      <c r="E126" s="15"/>
      <c r="F126" s="15"/>
      <c r="G126" s="15"/>
      <c r="H126" s="15"/>
      <c r="I126" s="15"/>
    </row>
    <row r="127" spans="2:9">
      <c r="B127" s="15"/>
      <c r="C127" s="15"/>
      <c r="D127" s="15"/>
      <c r="E127" s="15"/>
      <c r="F127" s="15"/>
      <c r="G127" s="15"/>
      <c r="H127" s="15"/>
      <c r="I127" s="15"/>
    </row>
    <row r="128" spans="2:9">
      <c r="B128" s="15"/>
      <c r="C128" s="15"/>
      <c r="D128" s="15"/>
      <c r="E128" s="15"/>
      <c r="F128" s="15"/>
      <c r="G128" s="15"/>
      <c r="H128" s="15"/>
      <c r="I128" s="15"/>
    </row>
    <row r="129" spans="2:9">
      <c r="B129" s="15"/>
      <c r="C129" s="15"/>
      <c r="D129" s="15"/>
      <c r="E129" s="15"/>
      <c r="F129" s="15"/>
      <c r="G129" s="15"/>
      <c r="H129" s="15"/>
      <c r="I129" s="15"/>
    </row>
    <row r="130" spans="2:9">
      <c r="B130" s="15"/>
      <c r="C130" s="15"/>
      <c r="D130" s="15"/>
      <c r="E130" s="15"/>
      <c r="F130" s="15"/>
      <c r="G130" s="15"/>
      <c r="H130" s="15"/>
      <c r="I130" s="15"/>
    </row>
    <row r="131" spans="2:9">
      <c r="B131" s="15"/>
      <c r="C131" s="15"/>
      <c r="D131" s="15"/>
      <c r="E131" s="15"/>
      <c r="F131" s="15"/>
      <c r="G131" s="15"/>
      <c r="H131" s="15"/>
      <c r="I131" s="15"/>
    </row>
    <row r="132" spans="2:9">
      <c r="B132" s="15"/>
      <c r="C132" s="15"/>
      <c r="D132" s="15"/>
      <c r="E132" s="15"/>
      <c r="F132" s="15"/>
      <c r="G132" s="15"/>
      <c r="H132" s="15"/>
      <c r="I132" s="15"/>
    </row>
    <row r="133" spans="2:9">
      <c r="B133" s="15"/>
      <c r="C133" s="15"/>
      <c r="D133" s="15"/>
      <c r="E133" s="15"/>
      <c r="F133" s="15"/>
      <c r="G133" s="15"/>
      <c r="H133" s="15"/>
      <c r="I133" s="15"/>
    </row>
    <row r="134" spans="2:9">
      <c r="B134" s="15"/>
      <c r="C134" s="15"/>
      <c r="D134" s="15"/>
      <c r="E134" s="15"/>
      <c r="F134" s="15"/>
      <c r="G134" s="15"/>
      <c r="H134" s="15"/>
      <c r="I134" s="15"/>
    </row>
    <row r="135" spans="2:9">
      <c r="B135" s="15"/>
      <c r="C135" s="15"/>
      <c r="D135" s="15"/>
      <c r="E135" s="15"/>
      <c r="F135" s="15"/>
      <c r="G135" s="15"/>
      <c r="H135" s="15"/>
      <c r="I135" s="15"/>
    </row>
    <row r="136" spans="2:9">
      <c r="B136" s="15"/>
      <c r="C136" s="15"/>
      <c r="D136" s="15"/>
      <c r="E136" s="15"/>
      <c r="F136" s="15"/>
      <c r="G136" s="15"/>
      <c r="H136" s="15"/>
      <c r="I136" s="15"/>
    </row>
    <row r="137" spans="2:9">
      <c r="B137" s="15"/>
      <c r="C137" s="15"/>
      <c r="D137" s="15"/>
      <c r="E137" s="15"/>
      <c r="F137" s="15"/>
      <c r="G137" s="15"/>
      <c r="H137" s="15"/>
      <c r="I137" s="15"/>
    </row>
    <row r="138" spans="2:9">
      <c r="B138" s="15"/>
      <c r="C138" s="15"/>
      <c r="D138" s="15"/>
      <c r="E138" s="15"/>
      <c r="F138" s="15"/>
      <c r="G138" s="15"/>
      <c r="H138" s="15"/>
      <c r="I138" s="15"/>
    </row>
    <row r="139" spans="2:9">
      <c r="B139" s="15"/>
      <c r="C139" s="15"/>
      <c r="D139" s="15"/>
      <c r="E139" s="15"/>
      <c r="F139" s="15"/>
      <c r="G139" s="15"/>
      <c r="H139" s="15"/>
      <c r="I139" s="15"/>
    </row>
    <row r="140" spans="2:9">
      <c r="B140" s="15"/>
      <c r="C140" s="15"/>
      <c r="D140" s="15"/>
      <c r="E140" s="15"/>
      <c r="F140" s="15"/>
      <c r="G140" s="15"/>
      <c r="H140" s="15"/>
      <c r="I140" s="15"/>
    </row>
  </sheetData>
  <customSheetViews>
    <customSheetView guid="{2217AF83-9A9D-4254-ABC6-A5EBECD51169}" scale="85" topLeftCell="B1">
      <selection activeCell="E7" sqref="E7"/>
      <pageMargins left="0.7" right="0.7" top="0.75" bottom="0.75" header="0.3" footer="0.3"/>
      <headerFooter alignWithMargins="0">
        <oddHeader>Page &amp;P&amp;R3PRMA_March_10.xls</oddHeader>
        <oddFooter>&amp;LFile:  &amp;F&amp;RTab:  &amp;A</oddFooter>
      </headerFooter>
    </customSheetView>
  </customSheetViews>
  <mergeCells count="3">
    <mergeCell ref="L1:M2"/>
    <mergeCell ref="A2:I2"/>
    <mergeCell ref="A1:E1"/>
  </mergeCells>
  <phoneticPr fontId="6" type="noConversion"/>
  <conditionalFormatting sqref="E5:E1048576">
    <cfRule type="expression" dxfId="5" priority="3">
      <formula>AND(NOT(ISBLANK(D5)),ISBLANK(E5))</formula>
    </cfRule>
  </conditionalFormatting>
  <conditionalFormatting sqref="E4">
    <cfRule type="cellIs" dxfId="4" priority="1" operator="equal">
      <formula>"Enter MCC"</formula>
    </cfRule>
  </conditionalFormatting>
  <dataValidations count="4">
    <dataValidation allowBlank="1" showInputMessage="1" showErrorMessage="1" promptTitle="Zone for resource" sqref="J5:K36" xr:uid="{00000000-0002-0000-0700-000001000000}"/>
    <dataValidation type="custom" allowBlank="1" showInputMessage="1" showErrorMessage="1" errorTitle="Data entry error" error="RA Capacity entries are limited to two decimal places and must be non-negative." sqref="D5:D1048576" xr:uid="{00000000-0002-0000-0700-000002000000}">
      <formula1>AND(D5=ROUND(D5,2),D5&gt;=0)</formula1>
    </dataValidation>
    <dataValidation operator="greaterThan" allowBlank="1" showInputMessage="1" showErrorMessage="1" sqref="H5:H36" xr:uid="{00000000-0002-0000-0700-000003000000}"/>
    <dataValidation operator="lessThanOrEqual" allowBlank="1" showInputMessage="1" showErrorMessage="1" sqref="G5:G36" xr:uid="{00000000-0002-0000-0700-000004000000}"/>
  </dataValidations>
  <pageMargins left="0.75" right="0.75" top="1" bottom="1" header="0.5" footer="0.5"/>
  <pageSetup orientation="portrait" verticalDpi="0" r:id="rId1"/>
  <headerFooter alignWithMargins="0">
    <oddHeader>&amp;CPage &amp;P</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5000000}">
          <x14:formula1>
            <xm:f>'ID and Local Area'!$L$9:$L$12</xm:f>
          </x14:formula1>
          <xm:sqref>E5:E36</xm:sqref>
        </x14:dataValidation>
        <x14:dataValidation type="list" allowBlank="1" showInputMessage="1" showErrorMessage="1" xr:uid="{7A7A253A-B2CA-44DD-A5FE-8487A66B847C}">
          <x14:formula1>
            <xm:f>'ID and Local Area'!$A:$A</xm:f>
          </x14:formula1>
          <xm:sqref>C5:C36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FF99"/>
  </sheetPr>
  <dimension ref="A1:T145"/>
  <sheetViews>
    <sheetView showGridLines="0" zoomScale="115" zoomScaleNormal="115" zoomScaleSheetLayoutView="100" zoomScalePageLayoutView="85" workbookViewId="0">
      <selection sqref="A1:E1"/>
    </sheetView>
  </sheetViews>
  <sheetFormatPr defaultColWidth="8.86328125" defaultRowHeight="12.75"/>
  <cols>
    <col min="2" max="2" width="9.3984375" style="10" customWidth="1"/>
    <col min="3" max="3" width="18.86328125" style="14" customWidth="1"/>
    <col min="4" max="4" width="8.86328125" style="185" customWidth="1"/>
    <col min="5" max="5" width="10.73046875" customWidth="1"/>
    <col min="6" max="6" width="8.73046875" style="10" customWidth="1"/>
    <col min="7" max="7" width="10.73046875" customWidth="1"/>
    <col min="8" max="8" width="10.86328125" style="10" customWidth="1"/>
    <col min="9" max="9" width="13.265625" style="10" customWidth="1"/>
    <col min="10" max="10" width="13.3984375" style="10" customWidth="1"/>
    <col min="11" max="11" width="10" style="10" customWidth="1"/>
    <col min="12" max="12" width="11.1328125" style="10" customWidth="1"/>
    <col min="13" max="13" width="16.3984375" customWidth="1"/>
    <col min="16" max="19" width="8.86328125" style="178"/>
    <col min="20" max="20" width="11.3984375" style="178" bestFit="1" customWidth="1"/>
  </cols>
  <sheetData>
    <row r="1" spans="1:20" ht="15.75" customHeight="1">
      <c r="A1" s="555" t="s">
        <v>682</v>
      </c>
      <c r="B1" s="560"/>
      <c r="C1" s="560"/>
      <c r="D1" s="560"/>
      <c r="E1" s="560"/>
      <c r="F1" s="223"/>
      <c r="G1" s="224"/>
      <c r="H1" s="223"/>
      <c r="I1" s="216" t="s">
        <v>569</v>
      </c>
      <c r="J1" s="232">
        <f>Certification!B3</f>
        <v>44044</v>
      </c>
      <c r="K1" s="214"/>
      <c r="L1" s="91" t="b">
        <v>1</v>
      </c>
      <c r="M1" s="99"/>
      <c r="N1" s="100"/>
      <c r="O1" s="100"/>
    </row>
    <row r="2" spans="1:20" ht="32.25" customHeight="1">
      <c r="A2" s="561" t="s">
        <v>624</v>
      </c>
      <c r="B2" s="562"/>
      <c r="C2" s="562"/>
      <c r="D2" s="562"/>
      <c r="E2" s="177"/>
      <c r="F2" s="187"/>
      <c r="G2" s="177"/>
      <c r="H2" s="187"/>
      <c r="I2" s="186"/>
      <c r="J2" s="186"/>
      <c r="K2" s="187"/>
      <c r="L2" s="132" t="b">
        <v>0</v>
      </c>
      <c r="M2" s="177"/>
      <c r="N2" s="101"/>
      <c r="O2" s="101"/>
      <c r="P2" s="179"/>
      <c r="Q2" s="179"/>
      <c r="R2" s="179"/>
      <c r="S2" s="179"/>
      <c r="T2" s="179"/>
    </row>
    <row r="3" spans="1:20" s="11" customFormat="1" ht="51.75" customHeight="1">
      <c r="A3" s="118"/>
      <c r="B3" s="26" t="s">
        <v>261</v>
      </c>
      <c r="C3" s="129" t="s">
        <v>495</v>
      </c>
      <c r="D3" s="180" t="s">
        <v>11</v>
      </c>
      <c r="E3" s="127" t="s">
        <v>617</v>
      </c>
      <c r="F3" s="128" t="s">
        <v>760</v>
      </c>
      <c r="G3" s="128" t="s">
        <v>12</v>
      </c>
      <c r="H3" s="128" t="s">
        <v>761</v>
      </c>
      <c r="I3" s="129" t="s">
        <v>497</v>
      </c>
      <c r="J3" s="129" t="s">
        <v>498</v>
      </c>
      <c r="K3" s="129" t="s">
        <v>496</v>
      </c>
      <c r="L3" s="128" t="s">
        <v>369</v>
      </c>
      <c r="M3" s="26" t="s">
        <v>226</v>
      </c>
      <c r="N3" s="551" t="s">
        <v>486</v>
      </c>
      <c r="O3" s="564"/>
      <c r="P3" s="181"/>
      <c r="Q3" s="181"/>
      <c r="R3" s="181"/>
      <c r="S3" s="181"/>
      <c r="T3" s="181"/>
    </row>
    <row r="4" spans="1:20" ht="13.15">
      <c r="A4" s="120" t="s">
        <v>501</v>
      </c>
      <c r="B4" s="121"/>
      <c r="C4" s="127"/>
      <c r="D4" s="362">
        <f>SUM(D5:D505)</f>
        <v>0</v>
      </c>
      <c r="E4" s="363">
        <f>SUM(E5:E505)</f>
        <v>0</v>
      </c>
      <c r="F4" s="131" t="str">
        <f>IF(COUNTA(D5:D1048576)&gt;COUNTA(F5:F1048576),"Enter MCC","")</f>
        <v/>
      </c>
      <c r="G4" s="363">
        <f>SUM(G5:G41)</f>
        <v>0</v>
      </c>
      <c r="H4" s="131" t="str">
        <f>IF(COUNTA(G5:G1048576)&gt;COUNTA(H5:H1048576),"Enter Category","")</f>
        <v/>
      </c>
      <c r="I4" s="121"/>
      <c r="J4" s="121"/>
      <c r="K4" s="121"/>
      <c r="L4" s="121"/>
      <c r="M4" s="125"/>
      <c r="N4" s="12" t="s">
        <v>511</v>
      </c>
      <c r="O4" s="12" t="s">
        <v>514</v>
      </c>
    </row>
    <row r="5" spans="1:20" ht="12.75" customHeight="1">
      <c r="A5" s="117"/>
      <c r="B5" s="182"/>
      <c r="C5" s="209" t="s">
        <v>515</v>
      </c>
      <c r="D5" s="215">
        <f>VLOOKUP($C5,'LSE Allocations'!$C$48:$O$69,MONTH($J$1)+1,FALSE)</f>
        <v>0</v>
      </c>
      <c r="E5" s="215">
        <f>VLOOKUP(C5,'LSE Allocations'!$C$48:$O$68,9,FALSE)</f>
        <v>0</v>
      </c>
      <c r="F5" s="229" t="s">
        <v>762</v>
      </c>
      <c r="G5" s="215"/>
      <c r="H5" s="229"/>
      <c r="I5" s="183">
        <v>43831</v>
      </c>
      <c r="J5" s="183">
        <v>44196</v>
      </c>
      <c r="K5" s="183" t="s">
        <v>655</v>
      </c>
      <c r="L5" s="198" t="s">
        <v>514</v>
      </c>
      <c r="M5" s="209" t="str">
        <f>C5</f>
        <v>LA Basin</v>
      </c>
      <c r="N5" s="205">
        <f>SUMIF($L:$L,N4,$D:$D)</f>
        <v>0</v>
      </c>
      <c r="O5" s="205">
        <f>SUMIF($L:$L,O4,$D:$D)</f>
        <v>0</v>
      </c>
    </row>
    <row r="6" spans="1:20">
      <c r="A6" s="117"/>
      <c r="B6" s="182"/>
      <c r="C6" s="209" t="s">
        <v>448</v>
      </c>
      <c r="D6" s="215">
        <f>VLOOKUP($C6,'LSE Allocations'!$C$48:$O$69,MONTH($J$1)+1,FALSE)</f>
        <v>0</v>
      </c>
      <c r="E6" s="215">
        <f>VLOOKUP(C6,'LSE Allocations'!$C$48:$O$68,9,FALSE)</f>
        <v>0</v>
      </c>
      <c r="F6" s="229" t="s">
        <v>762</v>
      </c>
      <c r="G6" s="215"/>
      <c r="H6" s="229"/>
      <c r="I6" s="183">
        <v>43831</v>
      </c>
      <c r="J6" s="183">
        <v>44196</v>
      </c>
      <c r="K6" s="183" t="s">
        <v>655</v>
      </c>
      <c r="L6" s="198" t="s">
        <v>514</v>
      </c>
      <c r="M6" s="209" t="str">
        <f t="shared" ref="M6:M16" si="0">C6</f>
        <v>Big Creek-Ventura</v>
      </c>
      <c r="N6" s="28"/>
      <c r="O6" s="28"/>
      <c r="P6" s="184"/>
      <c r="Q6" s="1"/>
    </row>
    <row r="7" spans="1:20">
      <c r="A7" s="117"/>
      <c r="B7" s="182"/>
      <c r="C7" s="210" t="s">
        <v>742</v>
      </c>
      <c r="D7" s="215">
        <f>VLOOKUP($C7,'LSE Allocations'!$C$48:$O$69,MONTH($J$1)+1,FALSE)</f>
        <v>0</v>
      </c>
      <c r="E7" s="215"/>
      <c r="F7" s="229" t="s">
        <v>762</v>
      </c>
      <c r="G7" s="215"/>
      <c r="H7" s="229"/>
      <c r="I7" s="183">
        <v>43831</v>
      </c>
      <c r="J7" s="183">
        <v>44196</v>
      </c>
      <c r="K7" s="183" t="s">
        <v>655</v>
      </c>
      <c r="L7" s="198" t="s">
        <v>514</v>
      </c>
      <c r="M7" s="209" t="str">
        <f t="shared" si="0"/>
        <v>SCE Non-LCR</v>
      </c>
      <c r="N7" s="28"/>
      <c r="O7" s="28"/>
      <c r="P7" s="1"/>
      <c r="Q7" s="1"/>
    </row>
    <row r="8" spans="1:20">
      <c r="A8" s="117"/>
      <c r="B8" s="182"/>
      <c r="C8" s="209" t="s">
        <v>656</v>
      </c>
      <c r="D8" s="215">
        <f>VLOOKUP($C8,'LSE Allocations'!$C$48:$O$69,MONTH($J$1)+1,FALSE)</f>
        <v>0</v>
      </c>
      <c r="E8" s="215">
        <f>VLOOKUP(C8,'LSE Allocations'!$C$48:$O$68,9,FALSE)</f>
        <v>0</v>
      </c>
      <c r="F8" s="229" t="s">
        <v>762</v>
      </c>
      <c r="G8" s="215"/>
      <c r="H8" s="229"/>
      <c r="I8" s="183">
        <v>43831</v>
      </c>
      <c r="J8" s="183">
        <v>44196</v>
      </c>
      <c r="K8" s="183" t="s">
        <v>655</v>
      </c>
      <c r="L8" s="198" t="s">
        <v>514</v>
      </c>
      <c r="M8" s="209" t="str">
        <f t="shared" si="0"/>
        <v>San Diego-IV</v>
      </c>
      <c r="N8" s="28"/>
      <c r="O8" s="28"/>
    </row>
    <row r="9" spans="1:20">
      <c r="A9" s="117"/>
      <c r="B9" s="182"/>
      <c r="C9" s="211" t="s">
        <v>452</v>
      </c>
      <c r="D9" s="215">
        <f>VLOOKUP($C9,'LSE Allocations'!$C$48:$O$69,MONTH($J$1)+1,FALSE)</f>
        <v>0</v>
      </c>
      <c r="E9" s="215">
        <f>VLOOKUP(C9,'LSE Allocations'!$C$48:$O$68,9,FALSE)</f>
        <v>0</v>
      </c>
      <c r="F9" s="229" t="s">
        <v>762</v>
      </c>
      <c r="G9" s="215"/>
      <c r="H9" s="229"/>
      <c r="I9" s="183">
        <v>43831</v>
      </c>
      <c r="J9" s="183">
        <v>44196</v>
      </c>
      <c r="K9" s="183" t="s">
        <v>655</v>
      </c>
      <c r="L9" s="198" t="s">
        <v>511</v>
      </c>
      <c r="M9" s="209" t="str">
        <f t="shared" si="0"/>
        <v>Bay Area</v>
      </c>
      <c r="N9" s="28"/>
      <c r="O9" s="28"/>
    </row>
    <row r="10" spans="1:20" s="371" customFormat="1">
      <c r="A10" s="117"/>
      <c r="B10" s="182"/>
      <c r="C10" s="211" t="s">
        <v>2663</v>
      </c>
      <c r="D10" s="215">
        <f>VLOOKUP($C10,'LSE Allocations'!$C$48:$O$69,MONTH($J$1)+1,FALSE)</f>
        <v>0</v>
      </c>
      <c r="E10" s="215">
        <f>VLOOKUP(C10,'LSE Allocations'!$C$48:$O$68,9,FALSE)</f>
        <v>0</v>
      </c>
      <c r="F10" s="229" t="s">
        <v>762</v>
      </c>
      <c r="G10" s="215"/>
      <c r="H10" s="229"/>
      <c r="I10" s="183">
        <v>43831</v>
      </c>
      <c r="J10" s="183">
        <v>44196</v>
      </c>
      <c r="K10" s="183" t="s">
        <v>655</v>
      </c>
      <c r="L10" s="198" t="s">
        <v>511</v>
      </c>
      <c r="M10" s="209" t="str">
        <f t="shared" si="0"/>
        <v>Fresno</v>
      </c>
      <c r="N10" s="380"/>
      <c r="O10" s="380"/>
      <c r="P10" s="402"/>
      <c r="Q10" s="402"/>
      <c r="R10" s="402"/>
      <c r="S10" s="402"/>
      <c r="T10" s="402"/>
    </row>
    <row r="11" spans="1:20" s="371" customFormat="1">
      <c r="A11" s="117"/>
      <c r="B11" s="182"/>
      <c r="C11" s="211" t="s">
        <v>2664</v>
      </c>
      <c r="D11" s="215">
        <f>VLOOKUP($C11,'LSE Allocations'!$C$48:$O$69,MONTH($J$1)+1,FALSE)</f>
        <v>0</v>
      </c>
      <c r="E11" s="215">
        <f>VLOOKUP(C11,'LSE Allocations'!$C$48:$O$68,9,FALSE)</f>
        <v>0</v>
      </c>
      <c r="F11" s="229" t="s">
        <v>762</v>
      </c>
      <c r="G11" s="215"/>
      <c r="H11" s="229"/>
      <c r="I11" s="183">
        <v>43831</v>
      </c>
      <c r="J11" s="183">
        <v>44196</v>
      </c>
      <c r="K11" s="183" t="s">
        <v>655</v>
      </c>
      <c r="L11" s="198" t="s">
        <v>511</v>
      </c>
      <c r="M11" s="209" t="str">
        <f t="shared" si="0"/>
        <v>Sierra</v>
      </c>
      <c r="N11" s="380"/>
      <c r="O11" s="380"/>
      <c r="P11" s="402"/>
      <c r="Q11" s="402"/>
      <c r="R11" s="402"/>
      <c r="S11" s="402"/>
      <c r="T11" s="402"/>
    </row>
    <row r="12" spans="1:20" s="371" customFormat="1">
      <c r="A12" s="117"/>
      <c r="B12" s="182"/>
      <c r="C12" s="211" t="s">
        <v>2665</v>
      </c>
      <c r="D12" s="215">
        <f>VLOOKUP($C12,'LSE Allocations'!$C$48:$O$69,MONTH($J$1)+1,FALSE)</f>
        <v>0</v>
      </c>
      <c r="E12" s="215">
        <f>VLOOKUP(C12,'LSE Allocations'!$C$48:$O$68,9,FALSE)</f>
        <v>0</v>
      </c>
      <c r="F12" s="229" t="s">
        <v>762</v>
      </c>
      <c r="G12" s="215"/>
      <c r="H12" s="229"/>
      <c r="I12" s="183">
        <v>43831</v>
      </c>
      <c r="J12" s="183">
        <v>44196</v>
      </c>
      <c r="K12" s="183" t="s">
        <v>655</v>
      </c>
      <c r="L12" s="198" t="s">
        <v>511</v>
      </c>
      <c r="M12" s="209" t="str">
        <f t="shared" si="0"/>
        <v>Stockton</v>
      </c>
      <c r="N12" s="380"/>
      <c r="O12" s="380"/>
      <c r="P12" s="402"/>
      <c r="Q12" s="402"/>
      <c r="R12" s="402"/>
      <c r="S12" s="402"/>
      <c r="T12" s="402"/>
    </row>
    <row r="13" spans="1:20" s="371" customFormat="1">
      <c r="A13" s="117"/>
      <c r="B13" s="182"/>
      <c r="C13" s="211" t="s">
        <v>2666</v>
      </c>
      <c r="D13" s="215">
        <f>VLOOKUP($C13,'LSE Allocations'!$C$48:$O$69,MONTH($J$1)+1,FALSE)</f>
        <v>0</v>
      </c>
      <c r="E13" s="215">
        <f>VLOOKUP(C13,'LSE Allocations'!$C$48:$O$68,9,FALSE)</f>
        <v>0</v>
      </c>
      <c r="F13" s="229" t="s">
        <v>762</v>
      </c>
      <c r="G13" s="215"/>
      <c r="H13" s="229"/>
      <c r="I13" s="183">
        <v>43831</v>
      </c>
      <c r="J13" s="183">
        <v>44196</v>
      </c>
      <c r="K13" s="183" t="s">
        <v>655</v>
      </c>
      <c r="L13" s="198" t="s">
        <v>511</v>
      </c>
      <c r="M13" s="209" t="str">
        <f t="shared" si="0"/>
        <v>Kern</v>
      </c>
      <c r="N13" s="380"/>
      <c r="O13" s="380"/>
      <c r="P13" s="402"/>
      <c r="Q13" s="402"/>
      <c r="R13" s="402"/>
      <c r="S13" s="402"/>
      <c r="T13" s="402"/>
    </row>
    <row r="14" spans="1:20" s="371" customFormat="1">
      <c r="A14" s="117"/>
      <c r="B14" s="182"/>
      <c r="C14" s="211" t="s">
        <v>2667</v>
      </c>
      <c r="D14" s="215">
        <f>VLOOKUP($C14,'LSE Allocations'!$C$48:$O$69,MONTH($J$1)+1,FALSE)</f>
        <v>0</v>
      </c>
      <c r="E14" s="215">
        <f>VLOOKUP(C14,'LSE Allocations'!$C$48:$O$68,9,FALSE)</f>
        <v>0</v>
      </c>
      <c r="F14" s="229" t="s">
        <v>762</v>
      </c>
      <c r="G14" s="215"/>
      <c r="H14" s="229"/>
      <c r="I14" s="183">
        <v>43831</v>
      </c>
      <c r="J14" s="183">
        <v>44196</v>
      </c>
      <c r="K14" s="183" t="s">
        <v>655</v>
      </c>
      <c r="L14" s="198" t="s">
        <v>511</v>
      </c>
      <c r="M14" s="209" t="str">
        <f t="shared" si="0"/>
        <v>Humboldt</v>
      </c>
      <c r="N14" s="380"/>
      <c r="O14" s="380"/>
      <c r="P14" s="402"/>
      <c r="Q14" s="402"/>
      <c r="R14" s="402"/>
      <c r="S14" s="402"/>
      <c r="T14" s="402"/>
    </row>
    <row r="15" spans="1:20" ht="13.5" customHeight="1">
      <c r="A15" s="117"/>
      <c r="B15" s="182"/>
      <c r="C15" s="211" t="s">
        <v>2668</v>
      </c>
      <c r="D15" s="215">
        <f>VLOOKUP($C15,'LSE Allocations'!$C$48:$O$69,MONTH($J$1)+1,FALSE)</f>
        <v>0</v>
      </c>
      <c r="E15" s="215">
        <f>VLOOKUP(C15,'LSE Allocations'!$C$48:$O$68,9,FALSE)</f>
        <v>0</v>
      </c>
      <c r="F15" s="229" t="s">
        <v>762</v>
      </c>
      <c r="G15" s="215"/>
      <c r="H15" s="229"/>
      <c r="I15" s="183">
        <v>43831</v>
      </c>
      <c r="J15" s="183">
        <v>44196</v>
      </c>
      <c r="K15" s="183" t="s">
        <v>655</v>
      </c>
      <c r="L15" s="198" t="s">
        <v>511</v>
      </c>
      <c r="M15" s="209" t="str">
        <f t="shared" si="0"/>
        <v>NCNB</v>
      </c>
      <c r="N15" s="28"/>
      <c r="O15" s="28"/>
    </row>
    <row r="16" spans="1:20">
      <c r="A16" s="117"/>
      <c r="B16" s="182"/>
      <c r="C16" s="210" t="s">
        <v>743</v>
      </c>
      <c r="D16" s="215">
        <f>VLOOKUP($C16,'LSE Allocations'!$C$48:$O$69,MONTH($J$1)+1,FALSE)</f>
        <v>0</v>
      </c>
      <c r="E16" s="215"/>
      <c r="F16" s="229" t="s">
        <v>762</v>
      </c>
      <c r="G16" s="215"/>
      <c r="H16" s="229"/>
      <c r="I16" s="183">
        <v>43831</v>
      </c>
      <c r="J16" s="183">
        <v>44196</v>
      </c>
      <c r="K16" s="183" t="s">
        <v>655</v>
      </c>
      <c r="L16" s="198" t="s">
        <v>511</v>
      </c>
      <c r="M16" s="209" t="str">
        <f t="shared" si="0"/>
        <v>PGE Non-LCR</v>
      </c>
      <c r="N16" s="28"/>
      <c r="O16" s="28"/>
    </row>
    <row r="17" spans="1:20">
      <c r="A17" s="117"/>
      <c r="B17" s="24"/>
      <c r="C17" s="370"/>
      <c r="D17" s="195"/>
      <c r="E17" s="202"/>
      <c r="F17" s="200"/>
      <c r="G17" s="202"/>
      <c r="H17" s="200"/>
      <c r="I17" s="25"/>
      <c r="J17" s="25"/>
      <c r="K17" s="27"/>
      <c r="L17" s="24"/>
      <c r="M17" s="358"/>
    </row>
    <row r="18" spans="1:20">
      <c r="A18" s="117"/>
      <c r="B18" s="24"/>
      <c r="C18" s="212"/>
      <c r="D18" s="195"/>
      <c r="E18" s="173"/>
      <c r="F18" s="200"/>
      <c r="G18" s="173"/>
      <c r="H18" s="200"/>
      <c r="I18" s="25"/>
      <c r="J18" s="25"/>
      <c r="K18" s="27"/>
      <c r="L18" s="24"/>
      <c r="M18" s="173"/>
    </row>
    <row r="19" spans="1:20">
      <c r="A19" s="117"/>
      <c r="B19" s="24"/>
      <c r="C19" s="212"/>
      <c r="D19" s="195"/>
      <c r="E19" s="173"/>
      <c r="F19" s="200"/>
      <c r="G19" s="173"/>
      <c r="H19" s="200"/>
      <c r="I19" s="25"/>
      <c r="J19" s="25"/>
      <c r="K19" s="27"/>
      <c r="L19" s="24"/>
      <c r="M19" s="173"/>
    </row>
    <row r="20" spans="1:20">
      <c r="A20" s="117"/>
      <c r="B20" s="24"/>
      <c r="C20" s="212"/>
      <c r="D20" s="195"/>
      <c r="E20" s="173"/>
      <c r="F20" s="200"/>
      <c r="G20" s="173"/>
      <c r="H20" s="200"/>
      <c r="I20" s="25"/>
      <c r="J20" s="25"/>
      <c r="K20" s="27"/>
      <c r="L20" s="24"/>
      <c r="M20" s="173"/>
    </row>
    <row r="21" spans="1:20">
      <c r="A21" s="117"/>
      <c r="B21" s="24"/>
      <c r="C21" s="212"/>
      <c r="D21" s="195"/>
      <c r="E21" s="173"/>
      <c r="F21" s="200"/>
      <c r="G21" s="173"/>
      <c r="H21" s="200"/>
      <c r="I21" s="25"/>
      <c r="J21" s="25"/>
      <c r="K21" s="27"/>
      <c r="L21" s="24"/>
      <c r="M21" s="173"/>
    </row>
    <row r="22" spans="1:20">
      <c r="A22" s="117"/>
      <c r="B22" s="24"/>
      <c r="C22" s="212"/>
      <c r="D22" s="195"/>
      <c r="E22" s="173"/>
      <c r="F22" s="200"/>
      <c r="G22" s="173"/>
      <c r="H22" s="200"/>
      <c r="I22" s="25"/>
      <c r="J22" s="25"/>
      <c r="K22" s="27"/>
      <c r="L22" s="24"/>
      <c r="M22" s="173"/>
      <c r="P22"/>
      <c r="Q22"/>
      <c r="R22"/>
      <c r="S22"/>
      <c r="T22"/>
    </row>
    <row r="23" spans="1:20">
      <c r="A23" s="117"/>
      <c r="B23" s="24"/>
      <c r="C23" s="212"/>
      <c r="D23" s="195"/>
      <c r="E23" s="173"/>
      <c r="F23" s="200"/>
      <c r="G23" s="173"/>
      <c r="H23" s="200"/>
      <c r="I23" s="25"/>
      <c r="J23" s="25"/>
      <c r="K23" s="27"/>
      <c r="L23" s="24"/>
      <c r="M23" s="173"/>
      <c r="P23"/>
      <c r="Q23"/>
      <c r="R23"/>
      <c r="S23"/>
      <c r="T23"/>
    </row>
    <row r="24" spans="1:20">
      <c r="A24" s="117"/>
      <c r="B24" s="24"/>
      <c r="C24" s="212"/>
      <c r="D24" s="195"/>
      <c r="E24" s="173"/>
      <c r="F24" s="200"/>
      <c r="G24" s="173"/>
      <c r="H24" s="200"/>
      <c r="I24" s="25"/>
      <c r="J24" s="25"/>
      <c r="K24" s="27"/>
      <c r="L24" s="24"/>
      <c r="M24" s="173"/>
      <c r="P24"/>
      <c r="Q24"/>
      <c r="R24"/>
      <c r="S24"/>
      <c r="T24"/>
    </row>
    <row r="25" spans="1:20">
      <c r="A25" s="117"/>
      <c r="B25" s="24"/>
      <c r="C25" s="212"/>
      <c r="D25" s="195"/>
      <c r="E25" s="173"/>
      <c r="F25" s="200"/>
      <c r="G25" s="173"/>
      <c r="H25" s="201"/>
      <c r="I25" s="25"/>
      <c r="J25" s="25"/>
      <c r="K25" s="24"/>
      <c r="L25" s="24"/>
      <c r="M25" s="173"/>
      <c r="P25"/>
      <c r="Q25"/>
      <c r="R25"/>
      <c r="S25"/>
      <c r="T25"/>
    </row>
    <row r="26" spans="1:20">
      <c r="A26" s="117"/>
      <c r="B26" s="24"/>
      <c r="C26" s="212"/>
      <c r="D26" s="195"/>
      <c r="E26" s="173"/>
      <c r="F26" s="200"/>
      <c r="G26" s="173"/>
      <c r="H26" s="201"/>
      <c r="I26" s="25"/>
      <c r="J26" s="25"/>
      <c r="K26" s="24"/>
      <c r="L26" s="24"/>
      <c r="M26" s="173"/>
      <c r="P26"/>
      <c r="Q26"/>
      <c r="R26"/>
      <c r="S26"/>
      <c r="T26"/>
    </row>
    <row r="27" spans="1:20">
      <c r="A27" s="117"/>
      <c r="B27" s="24"/>
      <c r="C27" s="212"/>
      <c r="D27" s="195"/>
      <c r="E27" s="173"/>
      <c r="F27" s="200"/>
      <c r="G27" s="173"/>
      <c r="H27" s="201"/>
      <c r="I27" s="25"/>
      <c r="J27" s="25"/>
      <c r="K27" s="24"/>
      <c r="L27" s="24"/>
      <c r="M27" s="173"/>
      <c r="P27"/>
      <c r="Q27"/>
      <c r="R27"/>
      <c r="S27"/>
      <c r="T27"/>
    </row>
    <row r="28" spans="1:20">
      <c r="A28" s="117"/>
      <c r="B28" s="24"/>
      <c r="C28" s="212"/>
      <c r="D28" s="195"/>
      <c r="E28" s="173"/>
      <c r="F28" s="200"/>
      <c r="G28" s="173"/>
      <c r="H28" s="201"/>
      <c r="I28" s="25"/>
      <c r="J28" s="25"/>
      <c r="K28" s="24"/>
      <c r="L28" s="24"/>
      <c r="M28" s="173"/>
      <c r="P28"/>
      <c r="Q28"/>
      <c r="R28"/>
      <c r="S28"/>
      <c r="T28"/>
    </row>
    <row r="29" spans="1:20">
      <c r="A29" s="117"/>
      <c r="B29" s="24"/>
      <c r="C29" s="212"/>
      <c r="D29" s="195"/>
      <c r="E29" s="173"/>
      <c r="F29" s="200"/>
      <c r="G29" s="173"/>
      <c r="H29" s="201"/>
      <c r="I29" s="25"/>
      <c r="J29" s="25"/>
      <c r="K29" s="24"/>
      <c r="L29" s="24"/>
      <c r="M29" s="173"/>
      <c r="P29"/>
      <c r="Q29"/>
      <c r="R29"/>
      <c r="S29"/>
      <c r="T29"/>
    </row>
    <row r="30" spans="1:20">
      <c r="A30" s="117"/>
      <c r="B30" s="24"/>
      <c r="C30" s="212"/>
      <c r="D30" s="195"/>
      <c r="E30" s="173"/>
      <c r="F30" s="200"/>
      <c r="G30" s="173"/>
      <c r="H30" s="201"/>
      <c r="I30" s="25"/>
      <c r="J30" s="25"/>
      <c r="K30" s="24"/>
      <c r="L30" s="24"/>
      <c r="M30" s="173"/>
      <c r="P30"/>
      <c r="Q30"/>
      <c r="R30"/>
      <c r="S30"/>
      <c r="T30"/>
    </row>
    <row r="31" spans="1:20" ht="13.5" customHeight="1">
      <c r="A31" s="117"/>
      <c r="B31" s="24"/>
      <c r="C31" s="212"/>
      <c r="D31" s="195"/>
      <c r="E31" s="173"/>
      <c r="F31" s="200"/>
      <c r="G31" s="173"/>
      <c r="H31" s="201"/>
      <c r="I31" s="25"/>
      <c r="J31" s="25"/>
      <c r="K31" s="24"/>
      <c r="L31" s="24"/>
      <c r="M31" s="173"/>
      <c r="P31"/>
      <c r="Q31"/>
      <c r="R31"/>
      <c r="S31"/>
      <c r="T31"/>
    </row>
    <row r="32" spans="1:20">
      <c r="A32" s="117"/>
      <c r="B32" s="24"/>
      <c r="C32" s="212"/>
      <c r="D32" s="195"/>
      <c r="E32" s="173"/>
      <c r="F32" s="200"/>
      <c r="G32" s="173"/>
      <c r="H32" s="201"/>
      <c r="I32" s="25"/>
      <c r="J32" s="25"/>
      <c r="K32" s="24"/>
      <c r="L32" s="24"/>
      <c r="M32" s="173"/>
      <c r="P32"/>
      <c r="Q32"/>
      <c r="R32"/>
      <c r="S32"/>
      <c r="T32"/>
    </row>
    <row r="33" spans="1:20">
      <c r="A33" s="117"/>
      <c r="B33" s="24"/>
      <c r="C33" s="212"/>
      <c r="D33" s="195"/>
      <c r="E33" s="173"/>
      <c r="F33" s="200"/>
      <c r="G33" s="173"/>
      <c r="H33" s="201"/>
      <c r="I33" s="25"/>
      <c r="J33" s="25"/>
      <c r="K33" s="24"/>
      <c r="L33" s="24"/>
      <c r="M33" s="173"/>
      <c r="P33"/>
      <c r="Q33"/>
      <c r="R33"/>
      <c r="S33"/>
      <c r="T33"/>
    </row>
    <row r="34" spans="1:20">
      <c r="A34" s="117"/>
      <c r="B34" s="24"/>
      <c r="C34" s="212"/>
      <c r="D34" s="195"/>
      <c r="E34" s="173"/>
      <c r="F34" s="200"/>
      <c r="G34" s="173"/>
      <c r="H34" s="201"/>
      <c r="I34" s="25"/>
      <c r="J34" s="25"/>
      <c r="K34" s="24"/>
      <c r="L34" s="24"/>
      <c r="M34" s="173"/>
      <c r="P34"/>
      <c r="Q34"/>
      <c r="R34"/>
      <c r="S34"/>
      <c r="T34"/>
    </row>
    <row r="35" spans="1:20">
      <c r="A35" s="117"/>
      <c r="B35" s="24"/>
      <c r="C35" s="212"/>
      <c r="D35" s="195"/>
      <c r="E35" s="173"/>
      <c r="F35" s="200"/>
      <c r="G35" s="173"/>
      <c r="H35" s="201"/>
      <c r="I35" s="25"/>
      <c r="J35" s="25"/>
      <c r="K35" s="24"/>
      <c r="L35" s="24"/>
      <c r="M35" s="173"/>
      <c r="P35"/>
      <c r="Q35"/>
      <c r="R35"/>
      <c r="S35"/>
      <c r="T35"/>
    </row>
    <row r="36" spans="1:20">
      <c r="A36" s="117"/>
      <c r="B36" s="24"/>
      <c r="C36" s="212"/>
      <c r="D36" s="195"/>
      <c r="E36" s="173"/>
      <c r="F36" s="200"/>
      <c r="G36" s="173"/>
      <c r="H36" s="201"/>
      <c r="I36" s="25"/>
      <c r="J36" s="25"/>
      <c r="K36" s="24"/>
      <c r="L36" s="24"/>
      <c r="M36" s="173"/>
      <c r="P36"/>
      <c r="Q36"/>
      <c r="R36"/>
      <c r="S36"/>
      <c r="T36"/>
    </row>
    <row r="37" spans="1:20">
      <c r="A37" s="117"/>
      <c r="B37" s="24"/>
      <c r="C37" s="212"/>
      <c r="D37" s="195"/>
      <c r="E37" s="173"/>
      <c r="F37" s="200"/>
      <c r="G37" s="173"/>
      <c r="H37" s="201"/>
      <c r="I37" s="25"/>
      <c r="J37" s="25"/>
      <c r="K37" s="24"/>
      <c r="L37" s="24"/>
      <c r="M37" s="173"/>
      <c r="P37"/>
      <c r="Q37"/>
      <c r="R37"/>
      <c r="S37"/>
      <c r="T37"/>
    </row>
    <row r="38" spans="1:20">
      <c r="A38" s="117"/>
      <c r="B38" s="24"/>
      <c r="C38" s="212"/>
      <c r="D38" s="195"/>
      <c r="E38" s="173"/>
      <c r="F38" s="200"/>
      <c r="G38" s="173"/>
      <c r="H38" s="201"/>
      <c r="I38" s="25"/>
      <c r="J38" s="25"/>
      <c r="K38" s="24"/>
      <c r="L38" s="24"/>
      <c r="M38" s="173"/>
      <c r="P38"/>
      <c r="Q38"/>
      <c r="R38"/>
      <c r="S38"/>
      <c r="T38"/>
    </row>
    <row r="39" spans="1:20" ht="13.15">
      <c r="A39" s="117"/>
      <c r="B39" s="24"/>
      <c r="C39" s="212"/>
      <c r="D39" s="195"/>
      <c r="E39" s="128"/>
      <c r="F39" s="200"/>
      <c r="G39" s="128"/>
      <c r="H39" s="201"/>
      <c r="I39" s="25"/>
      <c r="J39" s="25"/>
      <c r="K39" s="24"/>
      <c r="L39" s="24"/>
      <c r="M39" s="173"/>
      <c r="P39"/>
      <c r="Q39"/>
      <c r="R39"/>
      <c r="S39"/>
      <c r="T39"/>
    </row>
    <row r="40" spans="1:20">
      <c r="A40" s="117"/>
      <c r="B40" s="24"/>
      <c r="C40" s="212"/>
      <c r="D40" s="195"/>
      <c r="E40" s="173"/>
      <c r="F40" s="200"/>
      <c r="G40" s="173"/>
      <c r="H40" s="201"/>
      <c r="I40" s="25"/>
      <c r="J40" s="25"/>
      <c r="K40" s="24"/>
      <c r="L40" s="24"/>
      <c r="M40" s="173"/>
      <c r="P40"/>
      <c r="Q40"/>
      <c r="R40"/>
      <c r="S40"/>
      <c r="T40"/>
    </row>
    <row r="41" spans="1:20">
      <c r="A41" s="117"/>
      <c r="B41" s="24"/>
      <c r="C41" s="212"/>
      <c r="D41" s="195"/>
      <c r="E41" s="173"/>
      <c r="F41" s="200"/>
      <c r="G41" s="173"/>
      <c r="H41" s="201"/>
      <c r="I41" s="25"/>
      <c r="J41" s="25"/>
      <c r="K41" s="24"/>
      <c r="L41" s="24"/>
      <c r="M41" s="173"/>
      <c r="P41"/>
      <c r="Q41"/>
      <c r="R41"/>
      <c r="S41"/>
      <c r="T41"/>
    </row>
    <row r="42" spans="1:20">
      <c r="P42"/>
      <c r="Q42"/>
      <c r="R42"/>
      <c r="S42"/>
      <c r="T42"/>
    </row>
    <row r="43" spans="1:20">
      <c r="P43"/>
      <c r="Q43"/>
      <c r="R43"/>
      <c r="S43"/>
      <c r="T43"/>
    </row>
    <row r="44" spans="1:20">
      <c r="P44"/>
      <c r="Q44"/>
      <c r="R44"/>
      <c r="S44"/>
      <c r="T44"/>
    </row>
    <row r="45" spans="1:20">
      <c r="P45"/>
      <c r="Q45"/>
      <c r="R45"/>
      <c r="S45"/>
      <c r="T45"/>
    </row>
    <row r="46" spans="1:20">
      <c r="P46"/>
      <c r="Q46"/>
      <c r="R46"/>
      <c r="S46"/>
      <c r="T46"/>
    </row>
    <row r="47" spans="1:20">
      <c r="P47"/>
      <c r="Q47"/>
      <c r="R47"/>
      <c r="S47"/>
      <c r="T47"/>
    </row>
    <row r="48" spans="1:20">
      <c r="P48"/>
      <c r="Q48"/>
      <c r="R48"/>
      <c r="S48"/>
      <c r="T48"/>
    </row>
    <row r="49" spans="2:20">
      <c r="P49"/>
      <c r="Q49"/>
      <c r="R49"/>
      <c r="S49"/>
      <c r="T49"/>
    </row>
    <row r="50" spans="2:20">
      <c r="P50"/>
      <c r="Q50"/>
      <c r="R50"/>
      <c r="S50"/>
      <c r="T50"/>
    </row>
    <row r="51" spans="2:20">
      <c r="P51"/>
      <c r="Q51"/>
      <c r="R51"/>
      <c r="S51"/>
      <c r="T51"/>
    </row>
    <row r="52" spans="2:20">
      <c r="P52"/>
      <c r="Q52"/>
      <c r="R52"/>
      <c r="S52"/>
      <c r="T52"/>
    </row>
    <row r="53" spans="2:20" ht="12.75" customHeight="1">
      <c r="P53"/>
      <c r="Q53"/>
      <c r="R53"/>
      <c r="S53"/>
      <c r="T53"/>
    </row>
    <row r="54" spans="2:20">
      <c r="B54"/>
      <c r="C54"/>
      <c r="D54"/>
      <c r="F54"/>
      <c r="H54"/>
      <c r="I54"/>
      <c r="J54"/>
      <c r="K54"/>
      <c r="L54"/>
      <c r="P54"/>
      <c r="Q54"/>
      <c r="R54"/>
      <c r="S54"/>
      <c r="T54"/>
    </row>
    <row r="55" spans="2:20">
      <c r="B55"/>
      <c r="C55"/>
      <c r="D55"/>
      <c r="F55"/>
      <c r="H55"/>
      <c r="I55"/>
      <c r="J55"/>
      <c r="K55"/>
      <c r="L55"/>
      <c r="P55"/>
      <c r="Q55"/>
      <c r="R55"/>
      <c r="S55"/>
      <c r="T55"/>
    </row>
    <row r="56" spans="2:20">
      <c r="B56"/>
      <c r="C56"/>
      <c r="D56"/>
      <c r="F56"/>
      <c r="H56"/>
      <c r="I56"/>
      <c r="J56"/>
      <c r="K56"/>
      <c r="L56"/>
      <c r="P56"/>
      <c r="Q56"/>
      <c r="R56"/>
      <c r="S56"/>
      <c r="T56"/>
    </row>
    <row r="57" spans="2:20">
      <c r="B57"/>
      <c r="C57"/>
      <c r="D57"/>
      <c r="F57"/>
      <c r="H57"/>
      <c r="I57"/>
      <c r="J57"/>
      <c r="K57"/>
      <c r="L57"/>
      <c r="P57"/>
      <c r="Q57"/>
      <c r="R57"/>
      <c r="S57"/>
      <c r="T57"/>
    </row>
    <row r="58" spans="2:20">
      <c r="B58"/>
      <c r="C58"/>
      <c r="D58"/>
      <c r="F58"/>
      <c r="H58"/>
      <c r="I58"/>
      <c r="J58"/>
      <c r="K58"/>
      <c r="L58"/>
      <c r="P58"/>
      <c r="Q58"/>
      <c r="R58"/>
      <c r="S58"/>
      <c r="T58"/>
    </row>
    <row r="59" spans="2:20">
      <c r="B59"/>
      <c r="C59"/>
      <c r="D59"/>
      <c r="F59"/>
      <c r="H59"/>
      <c r="I59"/>
      <c r="J59"/>
      <c r="K59"/>
      <c r="L59"/>
      <c r="P59"/>
      <c r="Q59"/>
      <c r="R59"/>
      <c r="S59"/>
      <c r="T59"/>
    </row>
    <row r="60" spans="2:20">
      <c r="B60"/>
      <c r="C60"/>
      <c r="D60"/>
      <c r="F60"/>
      <c r="H60"/>
      <c r="I60"/>
      <c r="J60"/>
      <c r="K60"/>
      <c r="L60"/>
      <c r="P60"/>
      <c r="Q60"/>
      <c r="R60"/>
      <c r="S60"/>
      <c r="T60"/>
    </row>
    <row r="61" spans="2:20">
      <c r="B61"/>
      <c r="C61"/>
      <c r="D61"/>
      <c r="F61"/>
      <c r="H61"/>
      <c r="I61"/>
      <c r="J61"/>
      <c r="K61"/>
      <c r="L61"/>
      <c r="P61"/>
      <c r="Q61"/>
      <c r="R61"/>
      <c r="S61"/>
      <c r="T61"/>
    </row>
    <row r="62" spans="2:20">
      <c r="B62"/>
      <c r="C62"/>
      <c r="D62"/>
      <c r="F62"/>
      <c r="H62"/>
      <c r="I62"/>
      <c r="J62"/>
      <c r="K62"/>
      <c r="L62"/>
      <c r="P62"/>
      <c r="Q62"/>
      <c r="R62"/>
      <c r="S62"/>
      <c r="T62"/>
    </row>
    <row r="63" spans="2:20">
      <c r="B63"/>
      <c r="C63"/>
      <c r="D63"/>
      <c r="F63"/>
      <c r="H63"/>
      <c r="I63"/>
      <c r="J63"/>
      <c r="K63"/>
      <c r="L63"/>
      <c r="P63"/>
      <c r="Q63"/>
      <c r="R63"/>
      <c r="S63"/>
      <c r="T63"/>
    </row>
    <row r="64" spans="2:20">
      <c r="B64"/>
      <c r="C64"/>
      <c r="D64"/>
      <c r="F64"/>
      <c r="H64"/>
      <c r="I64"/>
      <c r="J64"/>
      <c r="K64"/>
      <c r="L64"/>
      <c r="P64"/>
      <c r="Q64"/>
      <c r="R64"/>
      <c r="S64"/>
      <c r="T64"/>
    </row>
    <row r="65" spans="2:20">
      <c r="B65"/>
      <c r="C65"/>
      <c r="D65"/>
      <c r="F65"/>
      <c r="H65"/>
      <c r="I65"/>
      <c r="J65"/>
      <c r="K65"/>
      <c r="L65"/>
      <c r="P65"/>
      <c r="Q65"/>
      <c r="R65"/>
      <c r="S65"/>
      <c r="T65"/>
    </row>
    <row r="66" spans="2:20">
      <c r="B66"/>
      <c r="C66"/>
      <c r="D66"/>
      <c r="F66"/>
      <c r="H66"/>
      <c r="I66"/>
      <c r="J66"/>
      <c r="K66"/>
      <c r="L66"/>
      <c r="P66"/>
      <c r="Q66"/>
      <c r="R66"/>
      <c r="S66"/>
      <c r="T66"/>
    </row>
    <row r="67" spans="2:20">
      <c r="B67"/>
      <c r="C67"/>
      <c r="D67"/>
      <c r="F67"/>
      <c r="H67"/>
      <c r="I67"/>
      <c r="J67"/>
      <c r="K67"/>
      <c r="L67"/>
      <c r="P67"/>
      <c r="Q67"/>
      <c r="R67"/>
      <c r="S67"/>
      <c r="T67"/>
    </row>
    <row r="68" spans="2:20">
      <c r="B68"/>
      <c r="C68"/>
      <c r="D68"/>
      <c r="F68"/>
      <c r="H68"/>
      <c r="I68"/>
      <c r="J68"/>
      <c r="K68"/>
      <c r="L68"/>
      <c r="P68"/>
      <c r="Q68"/>
      <c r="R68"/>
      <c r="S68"/>
      <c r="T68"/>
    </row>
    <row r="69" spans="2:20">
      <c r="B69"/>
      <c r="C69"/>
      <c r="D69"/>
      <c r="F69"/>
      <c r="H69"/>
      <c r="I69"/>
      <c r="J69"/>
      <c r="K69"/>
      <c r="L69"/>
      <c r="P69"/>
      <c r="Q69"/>
      <c r="R69"/>
      <c r="S69"/>
      <c r="T69"/>
    </row>
    <row r="70" spans="2:20">
      <c r="B70"/>
      <c r="C70"/>
      <c r="D70"/>
      <c r="F70"/>
      <c r="H70"/>
      <c r="I70"/>
      <c r="J70"/>
      <c r="K70"/>
      <c r="L70"/>
      <c r="P70"/>
      <c r="Q70"/>
      <c r="R70"/>
      <c r="S70"/>
      <c r="T70"/>
    </row>
    <row r="71" spans="2:20">
      <c r="B71"/>
      <c r="C71"/>
      <c r="D71"/>
      <c r="F71"/>
      <c r="H71"/>
      <c r="I71"/>
      <c r="J71"/>
      <c r="K71"/>
      <c r="L71"/>
      <c r="P71"/>
      <c r="Q71"/>
      <c r="R71"/>
      <c r="S71"/>
      <c r="T71"/>
    </row>
    <row r="72" spans="2:20">
      <c r="B72"/>
      <c r="C72"/>
      <c r="D72"/>
      <c r="F72"/>
      <c r="H72"/>
      <c r="I72"/>
      <c r="J72"/>
      <c r="K72"/>
      <c r="L72"/>
      <c r="P72"/>
      <c r="Q72"/>
      <c r="R72"/>
      <c r="S72"/>
      <c r="T72"/>
    </row>
    <row r="73" spans="2:20">
      <c r="B73"/>
      <c r="C73"/>
      <c r="D73"/>
      <c r="F73"/>
      <c r="H73"/>
      <c r="I73"/>
      <c r="J73"/>
      <c r="K73"/>
      <c r="L73"/>
      <c r="P73"/>
      <c r="Q73"/>
      <c r="R73"/>
      <c r="S73"/>
      <c r="T73"/>
    </row>
    <row r="74" spans="2:20">
      <c r="B74"/>
      <c r="C74"/>
      <c r="D74"/>
      <c r="F74"/>
      <c r="H74"/>
      <c r="I74"/>
      <c r="J74"/>
      <c r="K74"/>
      <c r="L74"/>
      <c r="P74"/>
      <c r="Q74"/>
      <c r="R74"/>
      <c r="S74"/>
      <c r="T74"/>
    </row>
    <row r="75" spans="2:20">
      <c r="B75"/>
      <c r="C75"/>
      <c r="D75"/>
      <c r="F75"/>
      <c r="H75"/>
      <c r="I75"/>
      <c r="J75"/>
      <c r="K75"/>
      <c r="L75"/>
      <c r="P75"/>
      <c r="Q75"/>
      <c r="R75"/>
      <c r="S75"/>
      <c r="T75"/>
    </row>
    <row r="76" spans="2:20">
      <c r="B76"/>
      <c r="C76"/>
      <c r="D76"/>
      <c r="F76"/>
      <c r="H76"/>
      <c r="I76"/>
      <c r="J76"/>
      <c r="K76"/>
      <c r="L76"/>
      <c r="P76"/>
      <c r="Q76"/>
      <c r="R76"/>
      <c r="S76"/>
      <c r="T76"/>
    </row>
    <row r="77" spans="2:20">
      <c r="B77"/>
      <c r="C77"/>
      <c r="D77"/>
      <c r="F77"/>
      <c r="H77"/>
      <c r="I77"/>
      <c r="J77"/>
      <c r="K77"/>
      <c r="L77"/>
      <c r="P77"/>
      <c r="Q77"/>
      <c r="R77"/>
      <c r="S77"/>
      <c r="T77"/>
    </row>
    <row r="78" spans="2:20">
      <c r="B78"/>
      <c r="C78"/>
      <c r="D78"/>
      <c r="F78"/>
      <c r="H78"/>
      <c r="I78"/>
      <c r="J78"/>
      <c r="K78"/>
      <c r="L78"/>
      <c r="P78"/>
      <c r="Q78"/>
      <c r="R78"/>
      <c r="S78"/>
      <c r="T78"/>
    </row>
    <row r="79" spans="2:20">
      <c r="B79"/>
      <c r="C79"/>
      <c r="D79"/>
      <c r="F79"/>
      <c r="H79"/>
      <c r="I79"/>
      <c r="J79"/>
      <c r="K79"/>
      <c r="L79"/>
      <c r="P79"/>
      <c r="Q79"/>
      <c r="R79"/>
      <c r="S79"/>
      <c r="T79"/>
    </row>
    <row r="80" spans="2:20">
      <c r="B80"/>
      <c r="C80"/>
      <c r="D80"/>
      <c r="F80"/>
      <c r="H80"/>
      <c r="I80"/>
      <c r="J80"/>
      <c r="K80"/>
      <c r="L80"/>
      <c r="P80"/>
      <c r="Q80"/>
      <c r="R80"/>
      <c r="S80"/>
      <c r="T80"/>
    </row>
    <row r="81" spans="2:20">
      <c r="B81"/>
      <c r="C81"/>
      <c r="D81"/>
      <c r="F81"/>
      <c r="H81"/>
      <c r="I81"/>
      <c r="J81"/>
      <c r="K81"/>
      <c r="L81"/>
      <c r="P81"/>
      <c r="Q81"/>
      <c r="R81"/>
      <c r="S81"/>
      <c r="T81"/>
    </row>
    <row r="82" spans="2:20">
      <c r="B82"/>
      <c r="C82"/>
      <c r="D82"/>
      <c r="F82"/>
      <c r="H82"/>
      <c r="I82"/>
      <c r="J82"/>
      <c r="K82"/>
      <c r="L82"/>
      <c r="P82"/>
      <c r="Q82"/>
      <c r="R82"/>
      <c r="S82"/>
      <c r="T82"/>
    </row>
    <row r="83" spans="2:20">
      <c r="B83"/>
      <c r="C83"/>
      <c r="D83"/>
      <c r="F83"/>
      <c r="H83"/>
      <c r="I83"/>
      <c r="J83"/>
      <c r="K83"/>
      <c r="L83"/>
      <c r="P83"/>
      <c r="Q83"/>
      <c r="R83"/>
      <c r="S83"/>
      <c r="T83"/>
    </row>
    <row r="84" spans="2:20">
      <c r="B84"/>
      <c r="C84"/>
      <c r="D84"/>
      <c r="F84"/>
      <c r="H84"/>
      <c r="I84"/>
      <c r="J84"/>
      <c r="K84"/>
      <c r="L84"/>
      <c r="P84"/>
      <c r="Q84"/>
      <c r="R84"/>
      <c r="S84"/>
      <c r="T84"/>
    </row>
    <row r="85" spans="2:20">
      <c r="B85"/>
      <c r="C85"/>
      <c r="D85"/>
      <c r="F85"/>
      <c r="H85"/>
      <c r="I85"/>
      <c r="J85"/>
      <c r="K85"/>
      <c r="L85"/>
      <c r="P85"/>
      <c r="Q85"/>
      <c r="R85"/>
      <c r="S85"/>
      <c r="T85"/>
    </row>
    <row r="86" spans="2:20">
      <c r="B86"/>
      <c r="C86"/>
      <c r="D86"/>
      <c r="F86"/>
      <c r="H86"/>
      <c r="I86"/>
      <c r="J86"/>
      <c r="K86"/>
      <c r="L86"/>
      <c r="P86"/>
      <c r="Q86"/>
      <c r="R86"/>
      <c r="S86"/>
      <c r="T86"/>
    </row>
    <row r="87" spans="2:20">
      <c r="B87"/>
      <c r="C87"/>
      <c r="D87"/>
      <c r="F87"/>
      <c r="H87"/>
      <c r="I87"/>
      <c r="J87"/>
      <c r="K87"/>
      <c r="L87"/>
      <c r="P87"/>
      <c r="Q87"/>
      <c r="R87"/>
      <c r="S87"/>
      <c r="T87"/>
    </row>
    <row r="88" spans="2:20">
      <c r="B88"/>
      <c r="C88"/>
      <c r="D88"/>
      <c r="F88"/>
      <c r="H88"/>
      <c r="I88"/>
      <c r="J88"/>
      <c r="K88"/>
      <c r="L88"/>
      <c r="P88"/>
      <c r="Q88"/>
      <c r="R88"/>
      <c r="S88"/>
      <c r="T88"/>
    </row>
    <row r="89" spans="2:20">
      <c r="B89"/>
      <c r="C89"/>
      <c r="D89"/>
      <c r="F89"/>
      <c r="H89"/>
      <c r="I89"/>
      <c r="J89"/>
      <c r="K89"/>
      <c r="L89"/>
      <c r="P89"/>
      <c r="Q89"/>
      <c r="R89"/>
      <c r="S89"/>
      <c r="T89"/>
    </row>
    <row r="90" spans="2:20">
      <c r="B90"/>
      <c r="C90"/>
      <c r="D90"/>
      <c r="F90"/>
      <c r="H90"/>
      <c r="I90"/>
      <c r="J90"/>
      <c r="K90"/>
      <c r="L90"/>
      <c r="P90"/>
      <c r="Q90"/>
      <c r="R90"/>
      <c r="S90"/>
      <c r="T90"/>
    </row>
    <row r="91" spans="2:20">
      <c r="B91"/>
      <c r="C91"/>
      <c r="D91"/>
      <c r="F91"/>
      <c r="H91"/>
      <c r="I91"/>
      <c r="J91"/>
      <c r="K91"/>
      <c r="L91"/>
      <c r="P91"/>
      <c r="Q91"/>
      <c r="R91"/>
      <c r="S91"/>
      <c r="T91"/>
    </row>
    <row r="92" spans="2:20">
      <c r="B92"/>
      <c r="C92"/>
      <c r="D92"/>
      <c r="F92"/>
      <c r="H92"/>
      <c r="I92"/>
      <c r="J92"/>
      <c r="K92"/>
      <c r="L92"/>
      <c r="P92"/>
      <c r="Q92"/>
      <c r="R92"/>
      <c r="S92"/>
      <c r="T92"/>
    </row>
    <row r="93" spans="2:20">
      <c r="B93"/>
      <c r="C93"/>
      <c r="D93"/>
      <c r="F93"/>
      <c r="H93"/>
      <c r="I93"/>
      <c r="J93"/>
      <c r="K93"/>
      <c r="L93"/>
      <c r="P93"/>
      <c r="Q93"/>
      <c r="R93"/>
      <c r="S93"/>
      <c r="T93"/>
    </row>
    <row r="94" spans="2:20">
      <c r="B94"/>
      <c r="C94"/>
      <c r="D94"/>
      <c r="F94"/>
      <c r="H94"/>
      <c r="I94"/>
      <c r="J94"/>
      <c r="K94"/>
      <c r="L94"/>
      <c r="P94"/>
      <c r="Q94"/>
      <c r="R94"/>
      <c r="S94"/>
      <c r="T94"/>
    </row>
    <row r="95" spans="2:20">
      <c r="B95"/>
      <c r="C95"/>
      <c r="D95"/>
      <c r="F95"/>
      <c r="H95"/>
      <c r="I95"/>
      <c r="J95"/>
      <c r="K95"/>
      <c r="L95"/>
      <c r="P95"/>
      <c r="Q95"/>
      <c r="R95"/>
      <c r="S95"/>
      <c r="T95"/>
    </row>
    <row r="96" spans="2:20">
      <c r="B96"/>
      <c r="C96"/>
      <c r="D96"/>
      <c r="F96"/>
      <c r="H96"/>
      <c r="I96"/>
      <c r="J96"/>
      <c r="K96"/>
      <c r="L96"/>
      <c r="P96"/>
      <c r="Q96"/>
      <c r="R96"/>
      <c r="S96"/>
      <c r="T96"/>
    </row>
    <row r="97" spans="2:20">
      <c r="B97"/>
      <c r="C97"/>
      <c r="D97"/>
      <c r="F97"/>
      <c r="H97"/>
      <c r="I97"/>
      <c r="J97"/>
      <c r="K97"/>
      <c r="L97"/>
      <c r="P97"/>
      <c r="Q97"/>
      <c r="R97"/>
      <c r="S97"/>
      <c r="T97"/>
    </row>
    <row r="98" spans="2:20">
      <c r="B98"/>
      <c r="C98"/>
      <c r="D98"/>
      <c r="F98"/>
      <c r="H98"/>
      <c r="I98"/>
      <c r="J98"/>
      <c r="K98"/>
      <c r="L98"/>
      <c r="P98"/>
      <c r="Q98"/>
      <c r="R98"/>
      <c r="S98"/>
      <c r="T98"/>
    </row>
    <row r="99" spans="2:20">
      <c r="B99"/>
      <c r="C99"/>
      <c r="D99"/>
      <c r="F99"/>
      <c r="H99"/>
      <c r="I99"/>
      <c r="J99"/>
      <c r="K99"/>
      <c r="L99"/>
      <c r="P99"/>
      <c r="Q99"/>
      <c r="R99"/>
      <c r="S99"/>
      <c r="T99"/>
    </row>
    <row r="100" spans="2:20">
      <c r="B100"/>
      <c r="C100"/>
      <c r="D100"/>
      <c r="F100"/>
      <c r="H100"/>
      <c r="I100"/>
      <c r="J100"/>
      <c r="K100"/>
      <c r="L100"/>
      <c r="P100"/>
      <c r="Q100"/>
      <c r="R100"/>
      <c r="S100"/>
      <c r="T100"/>
    </row>
    <row r="101" spans="2:20">
      <c r="B101"/>
      <c r="C101"/>
      <c r="D101"/>
      <c r="F101"/>
      <c r="H101"/>
      <c r="I101"/>
      <c r="J101"/>
      <c r="K101"/>
      <c r="L101"/>
      <c r="P101"/>
      <c r="Q101"/>
      <c r="R101"/>
      <c r="S101"/>
      <c r="T101"/>
    </row>
    <row r="102" spans="2:20">
      <c r="B102"/>
      <c r="C102"/>
      <c r="D102"/>
      <c r="F102"/>
      <c r="H102"/>
      <c r="I102"/>
      <c r="J102"/>
      <c r="K102"/>
      <c r="L102"/>
      <c r="P102"/>
      <c r="Q102"/>
      <c r="R102"/>
      <c r="S102"/>
      <c r="T102"/>
    </row>
    <row r="103" spans="2:20">
      <c r="B103"/>
      <c r="C103"/>
      <c r="D103"/>
      <c r="F103"/>
      <c r="H103"/>
      <c r="I103"/>
      <c r="J103"/>
      <c r="K103"/>
      <c r="L103"/>
      <c r="P103"/>
      <c r="Q103"/>
      <c r="R103"/>
      <c r="S103"/>
      <c r="T103"/>
    </row>
    <row r="104" spans="2:20">
      <c r="B104"/>
      <c r="C104"/>
      <c r="D104"/>
      <c r="F104"/>
      <c r="H104"/>
      <c r="I104"/>
      <c r="J104"/>
      <c r="K104"/>
      <c r="L104"/>
      <c r="P104"/>
      <c r="Q104"/>
      <c r="R104"/>
      <c r="S104"/>
      <c r="T104"/>
    </row>
    <row r="105" spans="2:20">
      <c r="B105"/>
      <c r="C105"/>
      <c r="D105"/>
      <c r="F105"/>
      <c r="H105"/>
      <c r="I105"/>
      <c r="J105"/>
      <c r="K105"/>
      <c r="L105"/>
      <c r="P105"/>
      <c r="Q105"/>
      <c r="R105"/>
      <c r="S105"/>
      <c r="T105"/>
    </row>
    <row r="106" spans="2:20">
      <c r="B106"/>
      <c r="C106"/>
      <c r="D106"/>
      <c r="F106"/>
      <c r="H106"/>
      <c r="I106"/>
      <c r="J106"/>
      <c r="K106"/>
      <c r="L106"/>
      <c r="P106"/>
      <c r="Q106"/>
      <c r="R106"/>
      <c r="S106"/>
      <c r="T106"/>
    </row>
    <row r="107" spans="2:20">
      <c r="B107"/>
      <c r="C107"/>
      <c r="D107"/>
      <c r="F107"/>
      <c r="H107"/>
      <c r="I107"/>
      <c r="J107"/>
      <c r="K107"/>
      <c r="L107"/>
      <c r="P107"/>
      <c r="Q107"/>
      <c r="R107"/>
      <c r="S107"/>
      <c r="T107"/>
    </row>
    <row r="108" spans="2:20">
      <c r="B108"/>
      <c r="C108"/>
      <c r="D108"/>
      <c r="F108"/>
      <c r="H108"/>
      <c r="I108"/>
      <c r="J108"/>
      <c r="K108"/>
      <c r="L108"/>
      <c r="P108"/>
      <c r="Q108"/>
      <c r="R108"/>
      <c r="S108"/>
      <c r="T108"/>
    </row>
    <row r="109" spans="2:20">
      <c r="B109"/>
      <c r="C109"/>
      <c r="D109"/>
      <c r="F109"/>
      <c r="H109"/>
      <c r="I109"/>
      <c r="J109"/>
      <c r="K109"/>
      <c r="L109"/>
      <c r="P109"/>
      <c r="Q109"/>
      <c r="R109"/>
      <c r="S109"/>
      <c r="T109"/>
    </row>
    <row r="110" spans="2:20">
      <c r="B110"/>
      <c r="C110"/>
      <c r="D110"/>
      <c r="F110"/>
      <c r="H110"/>
      <c r="I110"/>
      <c r="J110"/>
      <c r="K110"/>
      <c r="L110"/>
      <c r="P110"/>
      <c r="Q110"/>
      <c r="R110"/>
      <c r="S110"/>
      <c r="T110"/>
    </row>
    <row r="111" spans="2:20">
      <c r="B111"/>
      <c r="C111"/>
      <c r="D111"/>
      <c r="F111"/>
      <c r="H111"/>
      <c r="I111"/>
      <c r="J111"/>
      <c r="K111"/>
      <c r="L111"/>
      <c r="P111"/>
      <c r="Q111"/>
      <c r="R111"/>
      <c r="S111"/>
      <c r="T111"/>
    </row>
    <row r="112" spans="2:20">
      <c r="B112"/>
      <c r="C112"/>
      <c r="D112"/>
      <c r="F112"/>
      <c r="H112"/>
      <c r="I112"/>
      <c r="J112"/>
      <c r="K112"/>
      <c r="L112"/>
      <c r="P112"/>
      <c r="Q112"/>
      <c r="R112"/>
      <c r="S112"/>
      <c r="T112"/>
    </row>
    <row r="113" spans="2:20">
      <c r="B113"/>
      <c r="C113"/>
      <c r="D113"/>
      <c r="F113"/>
      <c r="H113"/>
      <c r="I113"/>
      <c r="J113"/>
      <c r="K113"/>
      <c r="L113"/>
      <c r="P113"/>
      <c r="Q113"/>
      <c r="R113"/>
      <c r="S113"/>
      <c r="T113"/>
    </row>
    <row r="114" spans="2:20">
      <c r="B114"/>
      <c r="C114"/>
      <c r="D114"/>
      <c r="F114"/>
      <c r="H114"/>
      <c r="I114"/>
      <c r="J114"/>
      <c r="K114"/>
      <c r="L114"/>
      <c r="P114"/>
      <c r="Q114"/>
      <c r="R114"/>
      <c r="S114"/>
      <c r="T114"/>
    </row>
    <row r="115" spans="2:20">
      <c r="B115"/>
      <c r="C115"/>
      <c r="D115"/>
      <c r="F115"/>
      <c r="H115"/>
      <c r="I115"/>
      <c r="J115"/>
      <c r="K115"/>
      <c r="L115"/>
      <c r="P115"/>
      <c r="Q115"/>
      <c r="R115"/>
      <c r="S115"/>
      <c r="T115"/>
    </row>
    <row r="116" spans="2:20">
      <c r="B116"/>
      <c r="C116"/>
      <c r="D116"/>
      <c r="F116"/>
      <c r="H116"/>
      <c r="I116"/>
      <c r="J116"/>
      <c r="K116"/>
      <c r="L116"/>
      <c r="P116"/>
      <c r="Q116"/>
      <c r="R116"/>
      <c r="S116"/>
      <c r="T116"/>
    </row>
    <row r="117" spans="2:20">
      <c r="B117"/>
      <c r="C117"/>
      <c r="D117"/>
      <c r="F117"/>
      <c r="H117"/>
      <c r="I117"/>
      <c r="J117"/>
      <c r="K117"/>
      <c r="L117"/>
      <c r="P117"/>
      <c r="Q117"/>
      <c r="R117"/>
      <c r="S117"/>
      <c r="T117"/>
    </row>
    <row r="118" spans="2:20">
      <c r="B118"/>
      <c r="C118"/>
      <c r="D118"/>
      <c r="F118"/>
      <c r="H118"/>
      <c r="I118"/>
      <c r="J118"/>
      <c r="K118"/>
      <c r="L118"/>
      <c r="P118"/>
      <c r="Q118"/>
      <c r="R118"/>
      <c r="S118"/>
      <c r="T118"/>
    </row>
    <row r="119" spans="2:20">
      <c r="B119"/>
      <c r="C119"/>
      <c r="D119"/>
      <c r="F119"/>
      <c r="H119"/>
      <c r="I119"/>
      <c r="J119"/>
      <c r="K119"/>
      <c r="L119"/>
      <c r="P119"/>
      <c r="Q119"/>
      <c r="R119"/>
      <c r="S119"/>
      <c r="T119"/>
    </row>
    <row r="120" spans="2:20">
      <c r="B120"/>
      <c r="C120"/>
      <c r="D120"/>
      <c r="F120"/>
      <c r="H120"/>
      <c r="I120"/>
      <c r="J120"/>
      <c r="K120"/>
      <c r="L120"/>
      <c r="P120"/>
      <c r="Q120"/>
      <c r="R120"/>
      <c r="S120"/>
      <c r="T120"/>
    </row>
    <row r="121" spans="2:20">
      <c r="B121"/>
      <c r="C121"/>
      <c r="D121"/>
      <c r="F121"/>
      <c r="H121"/>
      <c r="I121"/>
      <c r="J121"/>
      <c r="K121"/>
      <c r="L121"/>
      <c r="P121"/>
      <c r="Q121"/>
      <c r="R121"/>
      <c r="S121"/>
      <c r="T121"/>
    </row>
    <row r="122" spans="2:20">
      <c r="B122"/>
      <c r="C122"/>
      <c r="D122"/>
      <c r="F122"/>
      <c r="H122"/>
      <c r="I122"/>
      <c r="J122"/>
      <c r="K122"/>
      <c r="L122"/>
      <c r="P122"/>
      <c r="Q122"/>
      <c r="R122"/>
      <c r="S122"/>
      <c r="T122"/>
    </row>
    <row r="123" spans="2:20">
      <c r="B123"/>
      <c r="C123"/>
      <c r="D123"/>
      <c r="F123"/>
      <c r="H123"/>
      <c r="I123"/>
      <c r="J123"/>
      <c r="K123"/>
      <c r="L123"/>
      <c r="P123"/>
      <c r="Q123"/>
      <c r="R123"/>
      <c r="S123"/>
      <c r="T123"/>
    </row>
    <row r="124" spans="2:20">
      <c r="B124"/>
      <c r="C124"/>
      <c r="D124"/>
      <c r="F124"/>
      <c r="H124"/>
      <c r="I124"/>
      <c r="J124"/>
      <c r="K124"/>
      <c r="L124"/>
      <c r="P124"/>
      <c r="Q124"/>
      <c r="R124"/>
      <c r="S124"/>
      <c r="T124"/>
    </row>
    <row r="125" spans="2:20">
      <c r="B125"/>
      <c r="C125"/>
      <c r="D125"/>
      <c r="F125"/>
      <c r="H125"/>
      <c r="I125"/>
      <c r="J125"/>
      <c r="K125"/>
      <c r="L125"/>
      <c r="P125"/>
      <c r="Q125"/>
      <c r="R125"/>
      <c r="S125"/>
      <c r="T125"/>
    </row>
    <row r="126" spans="2:20">
      <c r="B126"/>
      <c r="C126"/>
      <c r="D126"/>
      <c r="F126"/>
      <c r="H126"/>
      <c r="I126"/>
      <c r="J126"/>
      <c r="K126"/>
      <c r="L126"/>
      <c r="P126"/>
      <c r="Q126"/>
      <c r="R126"/>
      <c r="S126"/>
      <c r="T126"/>
    </row>
    <row r="127" spans="2:20">
      <c r="B127"/>
      <c r="C127"/>
      <c r="D127"/>
      <c r="F127"/>
      <c r="H127"/>
      <c r="I127"/>
      <c r="J127"/>
      <c r="K127"/>
      <c r="L127"/>
      <c r="P127"/>
      <c r="Q127"/>
      <c r="R127"/>
      <c r="S127"/>
      <c r="T127"/>
    </row>
    <row r="128" spans="2:20">
      <c r="B128"/>
      <c r="C128"/>
      <c r="D128"/>
      <c r="F128"/>
      <c r="H128"/>
      <c r="I128"/>
      <c r="J128"/>
      <c r="K128"/>
      <c r="L128"/>
      <c r="P128"/>
      <c r="Q128"/>
      <c r="R128"/>
      <c r="S128"/>
      <c r="T128"/>
    </row>
    <row r="129" spans="2:20">
      <c r="B129"/>
      <c r="C129"/>
      <c r="D129"/>
      <c r="F129"/>
      <c r="H129"/>
      <c r="I129"/>
      <c r="J129"/>
      <c r="K129"/>
      <c r="L129"/>
      <c r="P129"/>
      <c r="Q129"/>
      <c r="R129"/>
      <c r="S129"/>
      <c r="T129"/>
    </row>
    <row r="130" spans="2:20">
      <c r="B130"/>
      <c r="C130"/>
      <c r="D130"/>
      <c r="F130"/>
      <c r="H130"/>
      <c r="I130"/>
      <c r="J130"/>
      <c r="K130"/>
      <c r="L130"/>
      <c r="P130"/>
      <c r="Q130"/>
      <c r="R130"/>
      <c r="S130"/>
      <c r="T130"/>
    </row>
    <row r="131" spans="2:20">
      <c r="B131"/>
      <c r="C131"/>
      <c r="D131"/>
      <c r="F131"/>
      <c r="H131"/>
      <c r="I131"/>
      <c r="J131"/>
      <c r="K131"/>
      <c r="L131"/>
      <c r="P131"/>
      <c r="Q131"/>
      <c r="R131"/>
      <c r="S131"/>
      <c r="T131"/>
    </row>
    <row r="132" spans="2:20">
      <c r="B132"/>
      <c r="C132"/>
      <c r="D132"/>
      <c r="F132"/>
      <c r="H132"/>
      <c r="I132"/>
      <c r="J132"/>
      <c r="K132"/>
      <c r="L132"/>
      <c r="P132"/>
      <c r="Q132"/>
      <c r="R132"/>
      <c r="S132"/>
      <c r="T132"/>
    </row>
    <row r="133" spans="2:20">
      <c r="B133"/>
      <c r="C133"/>
      <c r="D133"/>
      <c r="F133"/>
      <c r="H133"/>
      <c r="I133"/>
      <c r="J133"/>
      <c r="K133"/>
      <c r="L133"/>
      <c r="P133"/>
      <c r="Q133"/>
      <c r="R133"/>
      <c r="S133"/>
      <c r="T133"/>
    </row>
    <row r="134" spans="2:20">
      <c r="B134"/>
      <c r="C134"/>
      <c r="D134"/>
      <c r="F134"/>
      <c r="H134"/>
      <c r="I134"/>
      <c r="J134"/>
      <c r="K134"/>
      <c r="L134"/>
      <c r="P134"/>
      <c r="Q134"/>
      <c r="R134"/>
      <c r="S134"/>
      <c r="T134"/>
    </row>
    <row r="135" spans="2:20">
      <c r="B135"/>
      <c r="C135"/>
      <c r="D135"/>
      <c r="F135"/>
      <c r="H135"/>
      <c r="I135"/>
      <c r="J135"/>
      <c r="K135"/>
      <c r="L135"/>
      <c r="P135"/>
      <c r="Q135"/>
      <c r="R135"/>
      <c r="S135"/>
      <c r="T135"/>
    </row>
    <row r="136" spans="2:20">
      <c r="B136"/>
      <c r="C136"/>
      <c r="D136"/>
      <c r="F136"/>
      <c r="H136"/>
      <c r="I136"/>
      <c r="J136"/>
      <c r="K136"/>
      <c r="L136"/>
      <c r="P136"/>
      <c r="Q136"/>
      <c r="R136"/>
      <c r="S136"/>
      <c r="T136"/>
    </row>
    <row r="137" spans="2:20">
      <c r="B137"/>
      <c r="C137"/>
      <c r="D137"/>
      <c r="F137"/>
      <c r="H137"/>
      <c r="I137"/>
      <c r="J137"/>
      <c r="K137"/>
      <c r="L137"/>
      <c r="P137"/>
      <c r="Q137"/>
      <c r="R137"/>
      <c r="S137"/>
      <c r="T137"/>
    </row>
    <row r="138" spans="2:20">
      <c r="B138"/>
      <c r="C138"/>
      <c r="D138"/>
      <c r="F138"/>
      <c r="H138"/>
      <c r="I138"/>
      <c r="J138"/>
      <c r="K138"/>
      <c r="L138"/>
      <c r="P138"/>
      <c r="Q138"/>
      <c r="R138"/>
      <c r="S138"/>
      <c r="T138"/>
    </row>
    <row r="139" spans="2:20">
      <c r="B139"/>
      <c r="C139"/>
      <c r="D139"/>
      <c r="F139"/>
      <c r="H139"/>
      <c r="I139"/>
      <c r="J139"/>
      <c r="K139"/>
      <c r="L139"/>
      <c r="P139"/>
      <c r="Q139"/>
      <c r="R139"/>
      <c r="S139"/>
      <c r="T139"/>
    </row>
    <row r="140" spans="2:20">
      <c r="B140"/>
      <c r="C140"/>
      <c r="D140"/>
      <c r="F140"/>
      <c r="H140"/>
      <c r="I140"/>
      <c r="J140"/>
      <c r="K140"/>
      <c r="L140"/>
      <c r="P140"/>
      <c r="Q140"/>
      <c r="R140"/>
      <c r="S140"/>
      <c r="T140"/>
    </row>
    <row r="141" spans="2:20">
      <c r="B141"/>
      <c r="C141"/>
      <c r="D141"/>
      <c r="F141"/>
      <c r="H141"/>
      <c r="I141"/>
      <c r="J141"/>
      <c r="K141"/>
      <c r="L141"/>
      <c r="P141"/>
      <c r="Q141"/>
      <c r="R141"/>
      <c r="S141"/>
      <c r="T141"/>
    </row>
    <row r="142" spans="2:20">
      <c r="B142"/>
      <c r="C142"/>
      <c r="D142"/>
      <c r="F142"/>
      <c r="H142"/>
      <c r="I142"/>
      <c r="J142"/>
      <c r="K142"/>
      <c r="L142"/>
      <c r="P142"/>
      <c r="Q142"/>
      <c r="R142"/>
      <c r="S142"/>
      <c r="T142"/>
    </row>
    <row r="143" spans="2:20">
      <c r="B143"/>
      <c r="C143"/>
      <c r="D143"/>
      <c r="F143"/>
      <c r="H143"/>
      <c r="I143"/>
      <c r="J143"/>
      <c r="K143"/>
      <c r="L143"/>
      <c r="P143"/>
      <c r="Q143"/>
      <c r="R143"/>
      <c r="S143"/>
      <c r="T143"/>
    </row>
    <row r="144" spans="2:20">
      <c r="B144"/>
      <c r="C144"/>
      <c r="D144"/>
      <c r="F144"/>
      <c r="H144"/>
      <c r="I144"/>
      <c r="J144"/>
      <c r="K144"/>
      <c r="L144"/>
      <c r="P144"/>
      <c r="Q144"/>
      <c r="R144"/>
      <c r="S144"/>
      <c r="T144"/>
    </row>
    <row r="145" spans="2:20">
      <c r="B145"/>
      <c r="C145"/>
      <c r="D145"/>
      <c r="F145"/>
      <c r="H145"/>
      <c r="I145"/>
      <c r="J145"/>
      <c r="K145"/>
      <c r="L145"/>
      <c r="P145"/>
      <c r="Q145"/>
      <c r="R145"/>
      <c r="S145"/>
      <c r="T145"/>
    </row>
  </sheetData>
  <customSheetViews>
    <customSheetView guid="{2217AF83-9A9D-4254-ABC6-A5EBECD51169}" scale="85" showPageBreaks="1" showGridLines="0">
      <selection activeCell="O5" sqref="O5"/>
      <pageMargins left="0.7" right="0.7" top="0.75" bottom="0.75" header="0.3" footer="0.3"/>
      <headerFooter alignWithMargins="0">
        <oddHeader>Page &amp;P&amp;R3PRMA_March_10.xls</oddHeader>
        <oddFooter>&amp;LFile:  &amp;F&amp;RTab:  &amp;A</oddFooter>
      </headerFooter>
    </customSheetView>
  </customSheetViews>
  <mergeCells count="3">
    <mergeCell ref="A2:D2"/>
    <mergeCell ref="N3:O3"/>
    <mergeCell ref="A1:E1"/>
  </mergeCells>
  <phoneticPr fontId="6" type="noConversion"/>
  <conditionalFormatting sqref="F4">
    <cfRule type="cellIs" dxfId="3" priority="4" operator="equal">
      <formula>"Enter MCC"</formula>
    </cfRule>
  </conditionalFormatting>
  <conditionalFormatting sqref="F5:F1048576">
    <cfRule type="expression" dxfId="2" priority="3">
      <formula>AND(NOT(ISBLANK(D5)),ISBLANK(F5))</formula>
    </cfRule>
  </conditionalFormatting>
  <conditionalFormatting sqref="H4">
    <cfRule type="cellIs" dxfId="1" priority="2" operator="equal">
      <formula>"Enter Category"</formula>
    </cfRule>
  </conditionalFormatting>
  <conditionalFormatting sqref="H17:H1048576">
    <cfRule type="expression" dxfId="0" priority="1">
      <formula>AND(NOT(ISBLANK(G17)),ISBLANK(H17))</formula>
    </cfRule>
  </conditionalFormatting>
  <dataValidations count="7">
    <dataValidation type="list" allowBlank="1" showInputMessage="1" showErrorMessage="1" sqref="I5:I41" xr:uid="{00000000-0002-0000-0800-000000000000}">
      <formula1>StartMonth</formula1>
    </dataValidation>
    <dataValidation type="list" allowBlank="1" showInputMessage="1" showErrorMessage="1" sqref="J5:J41" xr:uid="{00000000-0002-0000-0800-000001000000}">
      <formula1>EndMonth</formula1>
    </dataValidation>
    <dataValidation type="list" allowBlank="1" showInputMessage="1" showErrorMessage="1" sqref="L17:L41" xr:uid="{00000000-0002-0000-0800-000002000000}">
      <formula1>Zone</formula1>
    </dataValidation>
    <dataValidation type="list" allowBlank="1" showInputMessage="1" showErrorMessage="1" sqref="H5:H41" xr:uid="{00000000-0002-0000-0800-000003000000}">
      <formula1>Flex_Category</formula1>
    </dataValidation>
    <dataValidation type="custom" allowBlank="1" showInputMessage="1" showErrorMessage="1" errorTitle="Data entry error" error="RA Capacity entries are limited to two decimal places and must be non-negative." sqref="D17:E1048576 G17:G1048576" xr:uid="{00000000-0002-0000-0800-000004000000}">
      <formula1>AND(D17=ROUND(D17,2),D17&gt;=0)</formula1>
    </dataValidation>
    <dataValidation type="list" allowBlank="1" showInputMessage="1" showErrorMessage="1" sqref="M5:M16" xr:uid="{00000000-0002-0000-0800-000006000000}">
      <formula1>"LA Basin,Big Creek-Ventura,San Diego-IV,Bay Area,Other PG&amp;E Areas,Non-LCR"</formula1>
    </dataValidation>
    <dataValidation type="list" allowBlank="1" showInputMessage="1" showErrorMessage="1" sqref="M17 M18 M19 M20 M21 M22 M23 M24 M25 M26 M27 M28 M29 M30 M31 M32 M33 M34 M35 M36 M37 M38 M39 M40 M41 M42:M1048576" xr:uid="{A833A7A6-E069-4322-9821-E37C12D30256}">
      <formula1>"LA Basin,Big Creek-Ventura,San Diego-IV,Bay Area,Fresno,Sierra,Stockton,Kern,Humboldt,NCNB,Non-LCR"</formula1>
    </dataValidation>
  </dataValidations>
  <pageMargins left="0.75" right="0.75" top="1" bottom="1" header="0.5" footer="0.5"/>
  <pageSetup orientation="portrait" verticalDpi="0" r:id="rId1"/>
  <headerFooter alignWithMargins="0">
    <oddHeader>&amp;CPage &amp;P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7000000}">
          <x14:formula1>
            <xm:f>'ID and Local Area'!$L$13</xm:f>
          </x14:formula1>
          <xm:sqref>F5:F41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Instructions </vt:lpstr>
      <vt:lpstr>Certification</vt:lpstr>
      <vt:lpstr>LSE Allocations</vt:lpstr>
      <vt:lpstr>ID and Local Area</vt:lpstr>
      <vt:lpstr>Summary Year Ahead</vt:lpstr>
      <vt:lpstr>Summary Month Ahead</vt:lpstr>
      <vt:lpstr>I_Phys_Res_Import_RA_Res</vt:lpstr>
      <vt:lpstr>II_Construc</vt:lpstr>
      <vt:lpstr>III_Demand_Response</vt:lpstr>
      <vt:lpstr>CompMonth</vt:lpstr>
      <vt:lpstr>EndMonth</vt:lpstr>
      <vt:lpstr>Flex_Category</vt:lpstr>
      <vt:lpstr>Local_Area</vt:lpstr>
      <vt:lpstr>MCC_Bucket</vt:lpstr>
      <vt:lpstr>Month</vt:lpstr>
      <vt:lpstr>MthlyFlexRAR</vt:lpstr>
      <vt:lpstr>SchedulingID</vt:lpstr>
      <vt:lpstr>StartMonth</vt:lpstr>
      <vt:lpstr>Zone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dc:creator>
  <cp:lastModifiedBy>Chow, Lily</cp:lastModifiedBy>
  <cp:lastPrinted>2016-08-03T19:42:39Z</cp:lastPrinted>
  <dcterms:created xsi:type="dcterms:W3CDTF">1970-01-01T07:00:00Z</dcterms:created>
  <dcterms:modified xsi:type="dcterms:W3CDTF">2020-05-13T19:31:04Z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