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3695" yWindow="135" windowWidth="14205" windowHeight="13245" tabRatio="934"/>
  </bookViews>
  <sheets>
    <sheet name="Certification" sheetId="1" r:id="rId1"/>
    <sheet name="Instructions" sheetId="9" r:id="rId2"/>
    <sheet name="LSE Allocations" sheetId="5" r:id="rId3"/>
    <sheet name="ID and Local Area" sheetId="6" r:id="rId4"/>
    <sheet name=" Summary" sheetId="3" r:id="rId5"/>
    <sheet name="I_Local_Res" sheetId="4" r:id="rId6"/>
    <sheet name="II_Addnl Local Resource List" sheetId="7" r:id="rId7"/>
    <sheet name="III_Committed Flexible_res" sheetId="8" r:id="rId8"/>
  </sheets>
  <externalReferences>
    <externalReference r:id="rId9"/>
  </externalReferences>
  <definedNames>
    <definedName name="_xlnm._FilterDatabase" localSheetId="3" hidden="1">'ID and Local Area'!$A$1:$N$888</definedName>
    <definedName name="_Toc124581189" localSheetId="1">Instructions!#REF!</definedName>
    <definedName name="_Toc124581190" localSheetId="1">Instructions!$A$51</definedName>
    <definedName name="_Toc124581191" localSheetId="1">Instructions!$A$79</definedName>
    <definedName name="_Toc124581214" localSheetId="1">Instructions!$A$88</definedName>
    <definedName name="_Toc124581215" localSheetId="1">Instructions!#REF!</definedName>
    <definedName name="_Toc124581495" localSheetId="1">Instructions!$A$15</definedName>
    <definedName name="All_Flex">'III_Committed Flexible_res'!$F$5:$R$500</definedName>
    <definedName name="AllFlex">'III_Committed Flexible_res'!$F$5:$R$104</definedName>
    <definedName name="Apr_Flex">'III_Committed Flexible_res'!$J$5:$J$1048576</definedName>
    <definedName name="Aug_Flex">'III_Committed Flexible_res'!$N$5:$N$1048576</definedName>
    <definedName name="Dec_Flex">'III_Committed Flexible_res'!$R$5:$R$1048576</definedName>
    <definedName name="EndMonth">'ID and Local Area'!$G$7:$G$20</definedName>
    <definedName name="Feb_Flex">'III_Committed Flexible_res'!$H$5:$H$1048576</definedName>
    <definedName name="Flex_cat">'III_Committed Flexible_res'!$F$5:$F$500</definedName>
    <definedName name="FlexSheet">'III_Committed Flexible_res'!$B$3:$S$500</definedName>
    <definedName name="Jan_Flex">'III_Committed Flexible_res'!$G$5:$G$1048576</definedName>
    <definedName name="Jul_Flex">'III_Committed Flexible_res'!$M$5:$M$1048576</definedName>
    <definedName name="Jun_Flex">'III_Committed Flexible_res'!$L$5:$L$1048576</definedName>
    <definedName name="Mar_Flex">'III_Committed Flexible_res'!$I$5:$I$1048576</definedName>
    <definedName name="May_Flex">'III_Committed Flexible_res'!$K$5:$K$1048576</definedName>
    <definedName name="Nov_Flex">'III_Committed Flexible_res'!$Q$5:$Q$1048576</definedName>
    <definedName name="Oct_Flex">'III_Committed Flexible_res'!$P$5:$P$1048576</definedName>
    <definedName name="_xlnm.Print_Area" localSheetId="4">' Summary'!$A$1:$F$90</definedName>
    <definedName name="_xlnm.Print_Area" localSheetId="1">Instructions!$A$1:$A$93</definedName>
    <definedName name="_xlnm.Print_Titles" localSheetId="5">I_Local_Res!$1:$3</definedName>
    <definedName name="Resource_ID">'ID and Local Area'!$A$2:$A$950</definedName>
    <definedName name="RMR">'ID and Local Area'!$F$22:$F$23</definedName>
    <definedName name="Sep_Flex">'III_Committed Flexible_res'!$O$5:$O$1048576</definedName>
    <definedName name="StartMonth">'ID and Local Area'!$F$7:$F$20</definedName>
    <definedName name="Zone">'[1]ID and Local Area'!$H$9:$H$12</definedName>
  </definedNames>
  <calcPr calcId="145621" calcMode="manual"/>
  <extLst>
    <ext xmlns:mx="http://schemas.microsoft.com/office/mac/excel/2008/main" uri="http://schemas.microsoft.com/office/mac/excel/2008/main">
      <mx:ArchID Flags="2"/>
    </ext>
  </extLst>
</workbook>
</file>

<file path=xl/calcChain.xml><?xml version="1.0" encoding="utf-8"?>
<calcChain xmlns="http://schemas.openxmlformats.org/spreadsheetml/2006/main">
  <c r="K109" i="5" l="1"/>
  <c r="L109" i="5"/>
  <c r="M109" i="5"/>
  <c r="N109" i="5"/>
  <c r="O109" i="5"/>
  <c r="J109" i="5"/>
  <c r="C11" i="3" l="1"/>
  <c r="D5" i="7" l="1"/>
  <c r="D6" i="7"/>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5" i="4"/>
  <c r="B11" i="3" l="1"/>
  <c r="I4" i="4"/>
  <c r="J4" i="4"/>
  <c r="K4" i="4"/>
  <c r="L4" i="4"/>
  <c r="M4" i="4"/>
  <c r="N4" i="4"/>
  <c r="O4" i="4"/>
  <c r="P4" i="4"/>
  <c r="Q4" i="4"/>
  <c r="R4" i="4"/>
  <c r="S4" i="4"/>
  <c r="H4" i="4"/>
  <c r="H4" i="8"/>
  <c r="I4" i="8"/>
  <c r="J4" i="8"/>
  <c r="K4" i="8"/>
  <c r="L4" i="8"/>
  <c r="M4" i="8"/>
  <c r="N4" i="8"/>
  <c r="O4" i="8"/>
  <c r="P4" i="8"/>
  <c r="Q4" i="8"/>
  <c r="R4" i="8"/>
  <c r="G4" i="8"/>
  <c r="I4" i="7"/>
  <c r="J4" i="7"/>
  <c r="K4" i="7"/>
  <c r="L4" i="7"/>
  <c r="M4" i="7"/>
  <c r="N4" i="7"/>
  <c r="O4" i="7"/>
  <c r="P4" i="7"/>
  <c r="Q4" i="7"/>
  <c r="R4" i="7"/>
  <c r="S4" i="7"/>
  <c r="H4" i="7"/>
  <c r="D109" i="3" l="1"/>
  <c r="B15" i="3" l="1"/>
  <c r="D107" i="3"/>
  <c r="D175" i="3" l="1"/>
  <c r="D173" i="3"/>
  <c r="D169" i="3"/>
  <c r="D167" i="3"/>
  <c r="D163" i="3"/>
  <c r="D161" i="3"/>
  <c r="D157" i="3"/>
  <c r="D155" i="3"/>
  <c r="D151" i="3"/>
  <c r="D149" i="3"/>
  <c r="D145" i="3"/>
  <c r="D143" i="3"/>
  <c r="D139" i="3"/>
  <c r="D137" i="3"/>
  <c r="D133" i="3"/>
  <c r="D131" i="3"/>
  <c r="D127" i="3"/>
  <c r="D125" i="3"/>
  <c r="D121" i="3"/>
  <c r="D119" i="3"/>
  <c r="D115" i="3"/>
  <c r="D113" i="3"/>
  <c r="C27" i="3" l="1"/>
  <c r="B61" i="3" l="1"/>
  <c r="B86" i="3"/>
  <c r="B82" i="3"/>
  <c r="B77" i="3"/>
  <c r="B70" i="3"/>
  <c r="B66" i="3"/>
  <c r="B62" i="3"/>
  <c r="B54" i="3"/>
  <c r="B50" i="3"/>
  <c r="B46" i="3"/>
  <c r="B37" i="3"/>
  <c r="B33" i="3"/>
  <c r="B29" i="3"/>
  <c r="B60" i="3"/>
  <c r="B35" i="3"/>
  <c r="B85" i="3"/>
  <c r="B81" i="3"/>
  <c r="B76" i="3"/>
  <c r="B69" i="3"/>
  <c r="B65" i="3"/>
  <c r="B53" i="3"/>
  <c r="B49" i="3"/>
  <c r="B45" i="3"/>
  <c r="B36" i="3"/>
  <c r="B32" i="3"/>
  <c r="B28" i="3"/>
  <c r="B52" i="3"/>
  <c r="B31" i="3"/>
  <c r="B84" i="3"/>
  <c r="B80" i="3"/>
  <c r="B75" i="3"/>
  <c r="B68" i="3"/>
  <c r="B64" i="3"/>
  <c r="B48" i="3"/>
  <c r="B27" i="3"/>
  <c r="B78" i="3"/>
  <c r="B83" i="3"/>
  <c r="B79" i="3"/>
  <c r="B59" i="3"/>
  <c r="B67" i="3"/>
  <c r="B63" i="3"/>
  <c r="B43" i="3"/>
  <c r="B51" i="3"/>
  <c r="B47" i="3"/>
  <c r="B38" i="3"/>
  <c r="B34" i="3"/>
  <c r="B30" i="3"/>
  <c r="D11" i="3"/>
  <c r="B44" i="3"/>
  <c r="B21" i="3"/>
  <c r="B18" i="3"/>
  <c r="B13" i="3"/>
  <c r="B14" i="3"/>
  <c r="B12" i="3"/>
  <c r="D12" i="3" s="1"/>
  <c r="B16" i="3"/>
  <c r="B17" i="3"/>
  <c r="D17" i="3" s="1"/>
  <c r="B19" i="3"/>
  <c r="B20" i="3"/>
  <c r="B22" i="3"/>
  <c r="C75" i="3"/>
  <c r="C74" i="3"/>
  <c r="B74" i="3"/>
  <c r="C59" i="3"/>
  <c r="C58" i="3"/>
  <c r="B58" i="3"/>
  <c r="C43" i="3"/>
  <c r="C42" i="3"/>
  <c r="B42" i="3"/>
  <c r="C26" i="3"/>
  <c r="B26" i="3"/>
  <c r="C10" i="3"/>
  <c r="B10" i="3"/>
  <c r="A106" i="3"/>
  <c r="C109" i="3" s="1"/>
  <c r="F109" i="3" s="1"/>
  <c r="A172" i="3"/>
  <c r="C173" i="3" s="1"/>
  <c r="F173" i="3" s="1"/>
  <c r="E167" i="3"/>
  <c r="A166" i="3"/>
  <c r="C169" i="3" s="1"/>
  <c r="F169" i="3" s="1"/>
  <c r="E161" i="3"/>
  <c r="A160" i="3"/>
  <c r="C163" i="3" s="1"/>
  <c r="F163" i="3" s="1"/>
  <c r="E155" i="3"/>
  <c r="A154" i="3"/>
  <c r="E149" i="3"/>
  <c r="A148" i="3"/>
  <c r="C151" i="3" s="1"/>
  <c r="F151" i="3" s="1"/>
  <c r="E143" i="3"/>
  <c r="A142" i="3"/>
  <c r="C145" i="3" s="1"/>
  <c r="F145" i="3" s="1"/>
  <c r="A136" i="3"/>
  <c r="C139" i="3" s="1"/>
  <c r="F139" i="3" s="1"/>
  <c r="A130" i="3"/>
  <c r="C131" i="3" s="1"/>
  <c r="F131" i="3" s="1"/>
  <c r="C125" i="3"/>
  <c r="F125" i="3" s="1"/>
  <c r="A124" i="3"/>
  <c r="C127" i="3"/>
  <c r="F127" i="3" s="1"/>
  <c r="A118" i="3"/>
  <c r="C119" i="3" s="1"/>
  <c r="F119" i="3" s="1"/>
  <c r="A112" i="3"/>
  <c r="C113" i="3" s="1"/>
  <c r="F113" i="3" s="1"/>
  <c r="C143" i="3"/>
  <c r="F143" i="3" s="1"/>
  <c r="C167" i="3"/>
  <c r="F167" i="3" s="1"/>
  <c r="C161" i="3"/>
  <c r="F161" i="3" s="1"/>
  <c r="C155" i="3"/>
  <c r="F155" i="3" s="1"/>
  <c r="C157" i="3"/>
  <c r="F157" i="3" s="1"/>
  <c r="A91" i="3"/>
  <c r="C91" i="3" s="1"/>
  <c r="A11" i="3"/>
  <c r="A92" i="3"/>
  <c r="A93" i="3"/>
  <c r="C93" i="3" s="1"/>
  <c r="A94" i="3"/>
  <c r="C94" i="3" s="1"/>
  <c r="A95" i="3"/>
  <c r="A96" i="3"/>
  <c r="C96" i="3" s="1"/>
  <c r="A97" i="3"/>
  <c r="C97" i="3" s="1"/>
  <c r="A98" i="3"/>
  <c r="C98" i="3" s="1"/>
  <c r="A99" i="3"/>
  <c r="C99" i="3" s="1"/>
  <c r="A100" i="3"/>
  <c r="A101" i="3"/>
  <c r="C101" i="3" s="1"/>
  <c r="A102" i="3"/>
  <c r="C102" i="3" s="1"/>
  <c r="A76" i="3"/>
  <c r="A77" i="3"/>
  <c r="A78" i="3"/>
  <c r="A79" i="3"/>
  <c r="A80" i="3"/>
  <c r="A81" i="3"/>
  <c r="A82" i="3"/>
  <c r="A83" i="3"/>
  <c r="A84" i="3"/>
  <c r="A85" i="3"/>
  <c r="A86" i="3"/>
  <c r="A75" i="3"/>
  <c r="A60" i="3"/>
  <c r="A61" i="3"/>
  <c r="A62" i="3"/>
  <c r="A63" i="3"/>
  <c r="A64" i="3"/>
  <c r="A65" i="3"/>
  <c r="A66" i="3"/>
  <c r="A67" i="3"/>
  <c r="A68" i="3"/>
  <c r="A69" i="3"/>
  <c r="A70" i="3"/>
  <c r="A59" i="3"/>
  <c r="A44" i="3"/>
  <c r="A45" i="3"/>
  <c r="A46" i="3"/>
  <c r="A47" i="3"/>
  <c r="A48" i="3"/>
  <c r="A49" i="3"/>
  <c r="A50" i="3"/>
  <c r="A51" i="3"/>
  <c r="A52" i="3"/>
  <c r="A53" i="3"/>
  <c r="A54" i="3"/>
  <c r="A43" i="3"/>
  <c r="A28" i="3"/>
  <c r="A29" i="3"/>
  <c r="A30" i="3"/>
  <c r="A31" i="3"/>
  <c r="A32" i="3"/>
  <c r="A33" i="3"/>
  <c r="A34" i="3"/>
  <c r="A35" i="3"/>
  <c r="A36" i="3"/>
  <c r="A37" i="3"/>
  <c r="A38" i="3"/>
  <c r="A27" i="3"/>
  <c r="A12" i="3"/>
  <c r="A13" i="3"/>
  <c r="A14" i="3"/>
  <c r="A15" i="3"/>
  <c r="A16" i="3"/>
  <c r="A17" i="3"/>
  <c r="A18" i="3"/>
  <c r="A19" i="3"/>
  <c r="A20" i="3"/>
  <c r="A21" i="3"/>
  <c r="A22" i="3"/>
  <c r="A41" i="3"/>
  <c r="A73" i="3"/>
  <c r="A57" i="3"/>
  <c r="A25" i="3"/>
  <c r="A9" i="3"/>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H3" i="8"/>
  <c r="I3" i="8"/>
  <c r="J3" i="8"/>
  <c r="K3" i="8"/>
  <c r="L3" i="8"/>
  <c r="M3" i="8"/>
  <c r="N3" i="8"/>
  <c r="O3" i="8"/>
  <c r="P3" i="8"/>
  <c r="Q3" i="8"/>
  <c r="R3" i="8"/>
  <c r="G3" i="8"/>
  <c r="B102" i="3"/>
  <c r="B101" i="3"/>
  <c r="B100" i="3"/>
  <c r="B99" i="3"/>
  <c r="B98" i="3"/>
  <c r="B97" i="3"/>
  <c r="B96" i="3"/>
  <c r="B95" i="3"/>
  <c r="B94" i="3"/>
  <c r="B93" i="3"/>
  <c r="B92" i="3"/>
  <c r="B91" i="3"/>
  <c r="A12" i="9"/>
  <c r="A11" i="9"/>
  <c r="A10" i="9"/>
  <c r="A9" i="9"/>
  <c r="A8" i="9"/>
  <c r="A7" i="9"/>
  <c r="C128" i="3"/>
  <c r="C140" i="3"/>
  <c r="C146" i="3"/>
  <c r="C170" i="3"/>
  <c r="C176" i="3"/>
  <c r="C158" i="3"/>
  <c r="C95" i="3"/>
  <c r="C110" i="3"/>
  <c r="C100" i="3"/>
  <c r="C92" i="3"/>
  <c r="C121" i="3"/>
  <c r="F121" i="3" s="1"/>
  <c r="C149" i="3" l="1"/>
  <c r="F149" i="3" s="1"/>
  <c r="C152" i="3"/>
  <c r="C122" i="3"/>
  <c r="C175" i="3"/>
  <c r="F175" i="3" s="1"/>
  <c r="C107" i="3"/>
  <c r="F107" i="3" s="1"/>
  <c r="C133" i="3"/>
  <c r="E133" i="3" s="1"/>
  <c r="D132" i="3" s="1"/>
  <c r="C134" i="3"/>
  <c r="C164" i="3"/>
  <c r="C115" i="3"/>
  <c r="F115" i="3" s="1"/>
  <c r="C137" i="3"/>
  <c r="F137" i="3" s="1"/>
  <c r="D91" i="3"/>
  <c r="C116" i="3"/>
  <c r="C132" i="3"/>
  <c r="F133" i="3"/>
  <c r="D93" i="3"/>
  <c r="D97" i="3"/>
  <c r="D101" i="3"/>
  <c r="D98" i="3"/>
  <c r="C156" i="3"/>
  <c r="C120" i="3"/>
  <c r="C174" i="3"/>
  <c r="C162" i="3"/>
  <c r="C126" i="3"/>
  <c r="C150" i="3"/>
  <c r="C138" i="3"/>
  <c r="C168" i="3"/>
  <c r="C108" i="3"/>
  <c r="C144" i="3"/>
  <c r="D100" i="3"/>
  <c r="E169" i="3"/>
  <c r="D168" i="3" s="1"/>
  <c r="E168" i="3" s="1"/>
  <c r="F168" i="3" s="1"/>
  <c r="D92" i="3"/>
  <c r="E139" i="3"/>
  <c r="D138" i="3" s="1"/>
  <c r="D140" i="3" s="1"/>
  <c r="D102" i="3"/>
  <c r="E109" i="3"/>
  <c r="D108" i="3" s="1"/>
  <c r="D95" i="3"/>
  <c r="D96" i="3"/>
  <c r="D94" i="3"/>
  <c r="D99" i="3"/>
  <c r="E121" i="3"/>
  <c r="D120" i="3" s="1"/>
  <c r="E163" i="3"/>
  <c r="D162" i="3" s="1"/>
  <c r="E175" i="3"/>
  <c r="E157" i="3"/>
  <c r="E119" i="3"/>
  <c r="E107" i="3"/>
  <c r="E173" i="3"/>
  <c r="D79" i="3"/>
  <c r="D76" i="3"/>
  <c r="D37" i="3"/>
  <c r="D29" i="3"/>
  <c r="D16" i="3"/>
  <c r="D59" i="3"/>
  <c r="D68" i="3"/>
  <c r="D64" i="3"/>
  <c r="D60" i="3"/>
  <c r="D47" i="3"/>
  <c r="D86" i="3"/>
  <c r="D82" i="3"/>
  <c r="D78" i="3"/>
  <c r="D33" i="3"/>
  <c r="D20" i="3"/>
  <c r="D43" i="3"/>
  <c r="D51" i="3"/>
  <c r="D36" i="3"/>
  <c r="D32" i="3"/>
  <c r="D28" i="3"/>
  <c r="D19" i="3"/>
  <c r="D15" i="3"/>
  <c r="D67" i="3"/>
  <c r="D63" i="3"/>
  <c r="D54" i="3"/>
  <c r="D50" i="3"/>
  <c r="D46" i="3"/>
  <c r="D85" i="3"/>
  <c r="D81" i="3"/>
  <c r="D77" i="3"/>
  <c r="D27" i="3"/>
  <c r="D35" i="3"/>
  <c r="D31" i="3"/>
  <c r="D22" i="3"/>
  <c r="D18" i="3"/>
  <c r="D14" i="3"/>
  <c r="D70" i="3"/>
  <c r="D66" i="3"/>
  <c r="D62" i="3"/>
  <c r="D53" i="3"/>
  <c r="D49" i="3"/>
  <c r="D45" i="3"/>
  <c r="D75" i="3"/>
  <c r="D84" i="3"/>
  <c r="D80" i="3"/>
  <c r="D38" i="3"/>
  <c r="D34" i="3"/>
  <c r="D30" i="3"/>
  <c r="D21" i="3"/>
  <c r="D13" i="3"/>
  <c r="D69" i="3"/>
  <c r="D65" i="3"/>
  <c r="D61" i="3"/>
  <c r="D52" i="3"/>
  <c r="D48" i="3"/>
  <c r="D44" i="3"/>
  <c r="D83" i="3"/>
  <c r="E137" i="3"/>
  <c r="E145" i="3"/>
  <c r="D144" i="3" s="1"/>
  <c r="E127" i="3"/>
  <c r="E151" i="3"/>
  <c r="D150" i="3" s="1"/>
  <c r="E113" i="3"/>
  <c r="E131" i="3"/>
  <c r="E125" i="3"/>
  <c r="E115" i="3" l="1"/>
  <c r="D114" i="3" s="1"/>
  <c r="E132" i="3"/>
  <c r="F132" i="3" s="1"/>
  <c r="D110" i="3"/>
  <c r="E108" i="3"/>
  <c r="C114" i="3"/>
  <c r="D174" i="3"/>
  <c r="D176" i="3" s="1"/>
  <c r="E170" i="3"/>
  <c r="F170" i="3" s="1"/>
  <c r="D170" i="3"/>
  <c r="D156" i="3"/>
  <c r="D158" i="3" s="1"/>
  <c r="E138" i="3"/>
  <c r="F138" i="3" s="1"/>
  <c r="D134" i="3"/>
  <c r="D126" i="3"/>
  <c r="D128" i="3" s="1"/>
  <c r="D164" i="3"/>
  <c r="D152" i="3"/>
  <c r="D146" i="3"/>
  <c r="D122" i="3"/>
  <c r="D116" i="3"/>
  <c r="E134" i="3"/>
  <c r="F134" i="3" s="1"/>
  <c r="F108" i="3" l="1"/>
  <c r="E110" i="3"/>
  <c r="F110" i="3" s="1"/>
  <c r="E126" i="3"/>
  <c r="F126" i="3" s="1"/>
  <c r="E140" i="3"/>
  <c r="F140" i="3" s="1"/>
  <c r="E174" i="3"/>
  <c r="F174" i="3" s="1"/>
  <c r="E156" i="3"/>
  <c r="F156" i="3" s="1"/>
  <c r="E162" i="3"/>
  <c r="F162" i="3" s="1"/>
  <c r="E150" i="3"/>
  <c r="F150" i="3" s="1"/>
  <c r="E144" i="3"/>
  <c r="F144" i="3" s="1"/>
  <c r="E120" i="3"/>
  <c r="F120" i="3" s="1"/>
  <c r="E114" i="3"/>
  <c r="F114" i="3" l="1"/>
  <c r="E116" i="3"/>
  <c r="F116" i="3" s="1"/>
  <c r="E158" i="3"/>
  <c r="F158" i="3" s="1"/>
  <c r="E128" i="3"/>
  <c r="F128" i="3" s="1"/>
  <c r="E176" i="3"/>
  <c r="F176" i="3" s="1"/>
  <c r="E164" i="3"/>
  <c r="F164" i="3" s="1"/>
  <c r="E152" i="3"/>
  <c r="F152" i="3" s="1"/>
  <c r="E146" i="3"/>
  <c r="F146" i="3" s="1"/>
  <c r="E122" i="3"/>
  <c r="F122" i="3" s="1"/>
</calcChain>
</file>

<file path=xl/sharedStrings.xml><?xml version="1.0" encoding="utf-8"?>
<sst xmlns="http://schemas.openxmlformats.org/spreadsheetml/2006/main" count="4335" uniqueCount="2002">
  <si>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 off contract obligation of the resource.  For example, Category 1 resources will have contract must offer obligation to ecconomically submit bids in to ISO markets 17 hours a day from 5 am to 10pm. Table 2 below summarizes the category must off obligations and the categroy limits for compliance.</t>
    </r>
  </si>
  <si>
    <r>
      <t>Capacity Effective Start Date –</t>
    </r>
    <r>
      <rPr>
        <sz val="12"/>
        <rFont val="Times New Roman"/>
        <family val="1"/>
      </rPr>
      <t xml:space="preserve">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2015 and last through December 31 2015 start 1/1/2015.</t>
    </r>
  </si>
  <si>
    <t>LSEs are not to enter export commitments into the Local and Flexible RA template.  Energy Division will continue to review the LSE filings against the most current NQC list active at the time of submission, so an LSE that enters incorrect information will still be subject to compliance review.  This mechanism is so the LSE can accommodate resources that come online in the middle of a quarter.</t>
  </si>
  <si>
    <t>Table 6 
Flexible Year-ahead RAR  (90% of  Monthly Flex RAR)</t>
  </si>
  <si>
    <t>Summary Table 6, Total claimed Flexible RA capacity v.s. Flexible Year-ahead RAR  (90% of  Monthly Flex RAR)</t>
  </si>
  <si>
    <t>F. Instructions for the  Additional Local Resources List Worksheet</t>
  </si>
  <si>
    <t>In the year-ahead showing of flexible capacity, LSEs are to demonstrate that they met 90% of the flexible capacity requirement through flexible committed resources. An LSE can show a flexible resource as a system RA resource and a local RA resource if it qualifies as either.</t>
  </si>
  <si>
    <t>Category 1</t>
  </si>
  <si>
    <t>Category 3</t>
  </si>
  <si>
    <t xml:space="preserve">Category 2 </t>
  </si>
  <si>
    <t>Up to 5% (MAX)</t>
  </si>
  <si>
    <t>Up to 26% for cat 2 &amp; 3 (CUMULATIVE MAX)</t>
  </si>
  <si>
    <t xml:space="preserve">Category 
% Min's and Max's </t>
  </si>
  <si>
    <t>Category requirement (MW)</t>
  </si>
  <si>
    <t>Claimed Capacity</t>
  </si>
  <si>
    <t>Countable Cummlative Flex Capacity</t>
  </si>
  <si>
    <t>Status of Requirement Fullfillment</t>
  </si>
  <si>
    <t>At Least 74% (Min)</t>
  </si>
  <si>
    <t>Antelope Power Plant</t>
  </si>
  <si>
    <t>GRIDLEY MAIN TWO</t>
  </si>
  <si>
    <t>HANFORD PEAKER PLANT</t>
  </si>
  <si>
    <t>Huron Solar Station</t>
  </si>
  <si>
    <t>North Sky River Wind Project</t>
  </si>
  <si>
    <t>Mariposa Energy</t>
  </si>
  <si>
    <t>Kingsburg Cogen</t>
  </si>
  <si>
    <t>LR1</t>
  </si>
  <si>
    <t>LR2</t>
  </si>
  <si>
    <t>McGrath Beach Peaker</t>
  </si>
  <si>
    <t>Alpine Solar</t>
  </si>
  <si>
    <t>OCTILO_5_WIND</t>
  </si>
  <si>
    <t>Ocotillo Wind Energy Facility</t>
  </si>
  <si>
    <t>Nacimiento Hydroelectric Plant</t>
  </si>
  <si>
    <t>Chula Vista Energy Center, LLC</t>
  </si>
  <si>
    <t>Mesa Wind Project</t>
  </si>
  <si>
    <t>San Gorgonio Farms Wind Farm</t>
  </si>
  <si>
    <t>Tracy Combined Cycle Power Plant</t>
  </si>
  <si>
    <t>San Marcos Energy</t>
  </si>
  <si>
    <t>Nickel 1 ("NLH1")</t>
  </si>
  <si>
    <t>Solano Wind Project Phase 3</t>
  </si>
  <si>
    <t>Wellhead Power Delano</t>
  </si>
  <si>
    <t>Walnut Creek Energy Park Unit 1</t>
  </si>
  <si>
    <t>Walnut Creek Energy Park Unit 2</t>
  </si>
  <si>
    <t>Walnut Creek Energy Park Unit 3</t>
  </si>
  <si>
    <t>Walnut Creek Energy Park Unit 4</t>
  </si>
  <si>
    <t>Walnut Creek Energy Park Unit 5</t>
  </si>
  <si>
    <t>Joya Del Sol</t>
  </si>
  <si>
    <t>Table 6- Monthly Flexible Capacity Requirements (MW)</t>
  </si>
  <si>
    <t>Flexible Capacity Category</t>
  </si>
  <si>
    <t>Flex Category</t>
  </si>
  <si>
    <t>Monthly Allocated Flexible Requirement</t>
  </si>
  <si>
    <t>Flex Categories</t>
  </si>
  <si>
    <t>Categories</t>
  </si>
  <si>
    <t>ON PEAK (May-Sept.)</t>
  </si>
  <si>
    <t>At least 68%</t>
  </si>
  <si>
    <t>&gt;=0.68</t>
  </si>
  <si>
    <t>Up to 34% for cat. 2 &amp; 3</t>
  </si>
  <si>
    <t>&lt;=.34</t>
  </si>
  <si>
    <t>Up to 5%</t>
  </si>
  <si>
    <t>&lt;=.05</t>
  </si>
  <si>
    <t>OFF PEAK (Jan.-Apr. &amp; Oct.-Dec.)</t>
  </si>
  <si>
    <t>At Least 74%</t>
  </si>
  <si>
    <t>&gt;=0.74</t>
  </si>
  <si>
    <t>Up to 26% for cat 2 &amp; 3</t>
  </si>
  <si>
    <t>&lt;=.26</t>
  </si>
  <si>
    <t>Table 7
Monthly Flexible Capacity Claimed  (MW) by Category</t>
  </si>
  <si>
    <t>Flexible Category 1
(MW)</t>
  </si>
  <si>
    <t>Flexible Category 3
(MW)</t>
  </si>
  <si>
    <t>Total Flex Capacity
(MW)</t>
  </si>
  <si>
    <t>Summary Table 7, Advisory: Monthly Flexible Capacity Claimed  (MW) by Category</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</si>
  <si>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</si>
  <si>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</si>
  <si>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</si>
  <si>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</si>
  <si>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</si>
  <si>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</si>
  <si>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</si>
  <si>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</si>
  <si>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</si>
  <si>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</si>
  <si>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</si>
  <si>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</si>
  <si>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</si>
  <si>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</si>
  <si>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</si>
  <si>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CORONS_2_SOLAR</t>
  </si>
  <si>
    <t>DELAMO_2_SOLRC1</t>
  </si>
  <si>
    <t>DELAMO_2_SOLRD</t>
  </si>
  <si>
    <t>GARNET_1_SOLAR</t>
  </si>
  <si>
    <t>GARNET_1_WT3WND</t>
  </si>
  <si>
    <t>GIFFEN_6_SOLAR</t>
  </si>
  <si>
    <t>GLOW_6_SOLAR</t>
  </si>
  <si>
    <t>GRIDLY_6_SOLAR</t>
  </si>
  <si>
    <t>SANWD_1_QF</t>
  </si>
  <si>
    <t>TWISSL_6_SOLAR</t>
  </si>
  <si>
    <t>USWNDR_2_SMUD2</t>
  </si>
  <si>
    <t>WFRESN_1_SOLAR</t>
  </si>
  <si>
    <t>CAVLSR_2_BSOLAR</t>
  </si>
  <si>
    <t>HURON_6_SOLAR</t>
  </si>
  <si>
    <t>Flexible Resource List</t>
  </si>
  <si>
    <t>COCOPP_7_UNIT 6</t>
  </si>
  <si>
    <t>COCOPP_7_UNIT 7</t>
  </si>
  <si>
    <t>ELSEGN_7_UNIT 3</t>
  </si>
  <si>
    <t>SCHLTE_1_UNITA1</t>
  </si>
  <si>
    <t>SCHLTE_1_UNITA2</t>
  </si>
  <si>
    <t xml:space="preserve">Total Commited Flexible Procurement </t>
  </si>
  <si>
    <t xml:space="preserve">G. Instructions for the Committed Flexible Resource Reporting Worksheet </t>
  </si>
  <si>
    <t>PGE</t>
  </si>
  <si>
    <t>Table 5- Incremental Local Area LCR Allocations (MW)</t>
  </si>
  <si>
    <t>Local Area - incremental - Please consult instructions</t>
  </si>
  <si>
    <t>Alpaugh North, LLC</t>
  </si>
  <si>
    <t>Alpaugh 50 LLC</t>
  </si>
  <si>
    <t>Alta 2012 Alta Wind 7</t>
  </si>
  <si>
    <t>CPC East Alta Wind IX</t>
  </si>
  <si>
    <t>ATWELL_1_SOLAR</t>
  </si>
  <si>
    <t>Atwell Island PV Solar Generating Faci.</t>
  </si>
  <si>
    <t>Agnews Power Plant</t>
  </si>
  <si>
    <t>Cantua Solar Station</t>
  </si>
  <si>
    <t>California Valley Solar Ranch-Phase B</t>
  </si>
  <si>
    <t>California Valley Solar Ranch-Phase A</t>
  </si>
  <si>
    <t>COGNAT_1_UNIT</t>
  </si>
  <si>
    <t>CM10 Pseudo Tie Pilot</t>
  </si>
  <si>
    <t>Copper Mountain Solar 1 Pseudo Tie Pilot</t>
  </si>
  <si>
    <t>Master Development Corona</t>
  </si>
  <si>
    <t>PARKER POWERHOUSE</t>
  </si>
  <si>
    <t>Golden Springs Building C1</t>
  </si>
  <si>
    <t>Golden Solar Building D</t>
  </si>
  <si>
    <t>El Segundo Energy Center 5/6</t>
  </si>
  <si>
    <t>El Segundo Energy Center 7/8</t>
  </si>
  <si>
    <t>North Palm Springs 4A</t>
  </si>
  <si>
    <t>Giffen Solar Station</t>
  </si>
  <si>
    <t xml:space="preserve">In accordance with D.10-06-036 LSEs no longer have to show on the Local Resource tab all local units under their control.  Instead LSE must show all local RA resources under their control. Any additional local resources under their control  (via ownership or contract) that are not listed as RA resources and committed to the CAISO up to their full NQC in the year-ahead local filing must be shown on the "Additional Local Resource list" tab.  </t>
  </si>
  <si>
    <t xml:space="preserve">Pursuant to D.13-06-024 LSEs are now able to count resources under construction toward meeting their year-ahead local RA obligations without specifically naming the replacement capacity in the year‑ahead filing.  LSEs can specify the replacement capacity for the resource under construction in the month‑ahead RA filings.  This gives LSEs more flexibility to change or arrange units especially in event of a delay in Commercial Online Date of the new resource.  </t>
  </si>
  <si>
    <t>ALPSLR_1_NTHSLR</t>
  </si>
  <si>
    <t>ALPSLR_1_SPSSLR</t>
  </si>
  <si>
    <t>ALT6DN_2_WIND7</t>
  </si>
  <si>
    <t>ALT6DS_2_WIND9</t>
  </si>
  <si>
    <t>BRDSLD_2_SHLO3B</t>
  </si>
  <si>
    <t>Shiloh IV Wind Project</t>
  </si>
  <si>
    <t>BREGGO_6_SOLAR</t>
  </si>
  <si>
    <t>NRG Borrego Solar One</t>
  </si>
  <si>
    <t>BUCKWD_1_NPALM1</t>
  </si>
  <si>
    <t>North Palm Springs 1A</t>
  </si>
  <si>
    <t>CATLNA_2_SOLAR</t>
  </si>
  <si>
    <t>Catalina Solar - Phases 1 and 2</t>
  </si>
  <si>
    <t>COCOPP_2_CTG1</t>
  </si>
  <si>
    <t>COCOPP_2_CTG2</t>
  </si>
  <si>
    <t>COCOPP_2_CTG3</t>
  </si>
  <si>
    <t>COCOPP_2_CTG4</t>
  </si>
  <si>
    <t>CONTRL_1_CASAD3</t>
  </si>
  <si>
    <t>Mammoth G3</t>
  </si>
  <si>
    <t>ELSEGN_2_UN1011</t>
  </si>
  <si>
    <t>ELSEGN_2_UN2021</t>
  </si>
  <si>
    <t>JAWBNE_2_NSRWND</t>
  </si>
  <si>
    <t>KELSO_2_UNITS</t>
  </si>
  <si>
    <t>LODIEC_2_PL1X2</t>
  </si>
  <si>
    <t>Lodi Energy Center</t>
  </si>
  <si>
    <t>MANZNA_2_WIND</t>
  </si>
  <si>
    <t>Manzana Wind</t>
  </si>
  <si>
    <t>MNDALY_6_MCGRTH</t>
  </si>
  <si>
    <t>NEENCH_6_SOLAR</t>
  </si>
  <si>
    <t>NZWIND_6_CALWND</t>
  </si>
  <si>
    <t>Wind Resource I</t>
  </si>
  <si>
    <t>PANSEA_1_PANARO</t>
  </si>
  <si>
    <t>ROSMDW_2_WIND1</t>
  </si>
  <si>
    <t>Pacific Wind - Phase 1</t>
  </si>
  <si>
    <t>RUSCTY_2_UNITS</t>
  </si>
  <si>
    <t>Russell City Energy Center</t>
  </si>
  <si>
    <t>SCHLTE_1_PL1X3</t>
  </si>
  <si>
    <t>SENTNL_2_CTG1</t>
  </si>
  <si>
    <t>SENTNL_2_CTG2</t>
  </si>
  <si>
    <t>SENTNL_2_CTG3</t>
  </si>
  <si>
    <r>
      <t xml:space="preserve">Table 4 shows the sum of Resource Adequacy Capacity reported for the Greater Bay  Local Area.  Physical Resources and Unit Specific DWR contracts designated as being located within this Local Area count towards this total.  Resources are tabulated in relation to the Scheduling Resource IDs that are selected in the drop down menu on the Physical Resource worksheet.  The Scheduling ID chosen will automatically populate the Local Designation column of the Physical Resource worksheet and will allow the Summary page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</si>
  <si>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5 shows the sum of Resource Adequacy Capacity reported for the Other PG&amp;E Local Areas.  Physical Resources and Unit Specific DWR contracts designated as being located within this Local Area count towards this total.  Resources are tabulated in relation to the Scheduling Resource IDs that are selected in the drop down menu on the Physical Resource worksheet.  The Scheduling ID chosen will automatically populate the Local Designation column of the Physical Resource worksheet and will allow the Summary page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</si>
  <si>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2 shows the sum of Resource Adequacy Capacity reported for the Big Creek/Ventura Local Area.  Physical Resources and Unit Specific DWR contracts designated as being located within this Local Area count towards this total.  Resources are tabulated in relation to the Scheduling Resource IDs that are selected in the drop down menu on the Physical Resource worksheet.  The Scheduling ID chosen will automatically populate the Local Designation column of the Physical Resource worksheet and will allow the Summary page to sum resources within that Local Area.  MW values are summed by month for that area,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</si>
  <si>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3 shows the sum of Resource Adequacy Capacity reported for the San Diego Local Area.  Physical Resources and Unit Specific DWR contracts designated as being located within this Local Area count towards this total.  Resources are tabulated in relation to the Scheduling Resource IDs that are selected in the drop down menu on the Physical Resource worksheet.  The Scheduling ID chosen will automatically populate the Local Designation column of the Physical Resource worksheet and will allow the Summary page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</si>
  <si>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COLUSA_2_PL1X3</t>
  </si>
  <si>
    <t>Colusa Generating Station</t>
  </si>
  <si>
    <t>COPMTN_2_SOLAR1</t>
  </si>
  <si>
    <t>El Cajon Energy Center</t>
  </si>
  <si>
    <t>Grapeland Peaker</t>
  </si>
  <si>
    <t>HATLOS_6_LSCRK</t>
  </si>
  <si>
    <t>Lost Creek 1 &amp; 2 Hydro Conversion</t>
  </si>
  <si>
    <t>HATRDG_2_WIND</t>
  </si>
  <si>
    <t>Hatchet Ridge Wind Farm</t>
  </si>
  <si>
    <t>HUMBPP_1_UNITS3</t>
  </si>
  <si>
    <t>HUMBPP_6_UNITS1</t>
  </si>
  <si>
    <t>HUMBPP_6_UNITS2</t>
  </si>
  <si>
    <t>San Diego-IV</t>
  </si>
  <si>
    <t>Coincident Peak Demand</t>
  </si>
  <si>
    <t xml:space="preserve">CEC Coincident Peak Estimate for Comparison </t>
  </si>
  <si>
    <t>Big Creek-Ventura</t>
  </si>
  <si>
    <t>Bay Area</t>
  </si>
  <si>
    <t xml:space="preserve">Scheduling Resource ID – The CAISO-assigned Scheduling Resource ID for this resource, either aggregate or unit specific.  The LSE is to select the appropriate Resource ID from the drop down list that is linked to the ID and Area spreadsheet.  The ID and Area tab is based on the CAISO's  2013 NQC list.  </t>
  </si>
  <si>
    <t xml:space="preserve">Worksheet III.  RESOURCES </t>
  </si>
  <si>
    <t xml:space="preserve">III. Flexible Resources </t>
  </si>
  <si>
    <r>
      <t>E.</t>
    </r>
    <r>
      <rPr>
        <b/>
        <i/>
        <sz val="7"/>
        <rFont val="Times New Roman"/>
        <family val="1"/>
      </rPr>
      <t> </t>
    </r>
    <r>
      <rPr>
        <b/>
        <i/>
        <sz val="14"/>
        <rFont val="Arial"/>
        <family val="2"/>
      </rPr>
      <t>Instructions for the Local Resource Reporting Worksheet</t>
    </r>
  </si>
  <si>
    <t xml:space="preserve">Filing type: __Month Ahead __Year Ahead __Revisions w/o extra procurement __Revisions w/extra procurement:   __Local  __System </t>
  </si>
  <si>
    <t>Instructions for Year-ahead Local and Flexible RA Reporting Template</t>
  </si>
  <si>
    <t>GEYSERS CALISTOGA AGGREGATE</t>
  </si>
  <si>
    <t>SAUGUS_2_TOLAND</t>
  </si>
  <si>
    <t>Toland Landfill gas to Energy Project</t>
  </si>
  <si>
    <t>In accordance with D.10-06-036 LSEs are no longer obligated to list all local resources under their control in their RA filing.  Instead LSE are to submit a list of all local resources they control (via ownership or contract) that are not listed as RA resources and committed to the CAISO up to their full NQC in the year-ahead local filing. This "Additional Local Resource list" must be sent to the CPUC, CAISO, and CEC.  LSEs are now able to commit resources from there additional local resource list as RA resources in order to meet residual collective local deficiencies identified by CAISO.</t>
  </si>
  <si>
    <r>
      <t xml:space="preserve">Zonal Location: </t>
    </r>
    <r>
      <rPr>
        <sz val="12"/>
        <rFont val="Times New Roman"/>
        <family val="1"/>
      </rPr>
      <t xml:space="preserve"> This is populated automatically when a Scheduling Resource ID is selected from the drop down list in the Scheduling Resource ID Column C.  If the LSE cuts and pastes a large array of cells, the LSE must ensure that Local Area and Zonal Location information is still correct.  The column will list all Local Areas as well as "North" and "South" to indicate Zonal Location.</t>
    </r>
  </si>
  <si>
    <t>BUCKBL_2_PL1X3</t>
  </si>
  <si>
    <t>OGROVE_6_PL1X2</t>
  </si>
  <si>
    <t>VACADX_1_SOLAR</t>
  </si>
  <si>
    <t xml:space="preserve"> </t>
  </si>
  <si>
    <t>Final Load Forecast for RA Compliance</t>
  </si>
  <si>
    <t>Summary Table 4, Total Claimed Resource Adequacy Capacity in Bay Local Area (MW)</t>
  </si>
  <si>
    <t>SAUGUS_7_CHIQCN</t>
  </si>
  <si>
    <t>Chiquita Canyon Landfill Fac</t>
  </si>
  <si>
    <t>SISQUC_1_SMARIA</t>
  </si>
  <si>
    <t>Santa Maria II LFG Power Plant</t>
  </si>
  <si>
    <t>Vaca-Dixon Solar Station</t>
  </si>
  <si>
    <r>
      <t xml:space="preserve">MW not committed as RA Capacity - </t>
    </r>
    <r>
      <rPr>
        <sz val="12"/>
        <rFont val="Times New Roman"/>
        <family val="1"/>
      </rPr>
      <t xml:space="preserve">For each month please enter the  amount of MW, for that particular resource, that are not listed as a RA resource or committed to the CAISO up to the full NQC in the year-ahead local filing. </t>
    </r>
  </si>
  <si>
    <t>ALTA4A_2_CPCW1</t>
  </si>
  <si>
    <t>ALTA4B_2_CPCW2</t>
  </si>
  <si>
    <t>ALTA4B_2_CPCW3</t>
  </si>
  <si>
    <t>ALTA3A_2_CPCE4</t>
  </si>
  <si>
    <t>ALTA3A_2_CPCE5</t>
  </si>
  <si>
    <t>ANAHM_2_CANYN3</t>
  </si>
  <si>
    <t>ANAHM_2_CANYN4</t>
  </si>
  <si>
    <t>Barre Peaker</t>
  </si>
  <si>
    <t>BLULKE_6_BLUELK</t>
  </si>
  <si>
    <t>Blue Lake Power</t>
  </si>
  <si>
    <t>BRDSLD_2_MTZUMA</t>
  </si>
  <si>
    <t>FPL Energy Montezuma Wind</t>
  </si>
  <si>
    <t>Blythe Energy Center</t>
  </si>
  <si>
    <t>Center Peaker</t>
  </si>
  <si>
    <t>CHILLS_1_SYCENG</t>
  </si>
  <si>
    <r>
      <t xml:space="preserve">Min. Hours </t>
    </r>
    <r>
      <rPr>
        <sz val="12"/>
        <rFont val="Times New Roman"/>
        <family val="1"/>
      </rPr>
      <t>- The minimum number of hours in the RA filing month that the RA resource is contractually or physically available and capable of operating at its Qualifying Capacity during peak load hours to meet the LSE’s RAR obligation.  For contracts with unrestricted availability, please do not enter '720' or '744'.  Please enter "all".  This column is for informational purposes only, and does not affect compliance.</t>
    </r>
  </si>
  <si>
    <r>
      <t>Local Area:</t>
    </r>
    <r>
      <rPr>
        <sz val="12"/>
        <rFont val="Times New Roman"/>
        <family val="1"/>
      </rPr>
      <t xml:space="preserve"> Please do not enter any information into this column, as this column is automatically prepopulated when the LSE selects the Scheduling Resource ID from the drop down list in Column B.  This represents the location of the generator in Local RAR Area from CAISO Local Units list. </t>
    </r>
  </si>
  <si>
    <t>Inland Empire Energy Center, Unit 1</t>
  </si>
  <si>
    <t>KELLER CANYON LANDFILL GEN FACILICITY</t>
  </si>
  <si>
    <t>MARTIN_1_SUNSET</t>
  </si>
  <si>
    <t>Sunset Reservoir - North Basin</t>
  </si>
  <si>
    <t>MENBIO_6_RENEW1</t>
  </si>
  <si>
    <t>CalRENEW - 1(A)</t>
  </si>
  <si>
    <t>Mira Loma Peaker</t>
  </si>
  <si>
    <t>MOORPK_2_CALABS</t>
  </si>
  <si>
    <t>Calabasas Gas-to-Energy Facility</t>
  </si>
  <si>
    <t>Miramar Energy Facility II</t>
  </si>
  <si>
    <t>Orange Grove Energy Center</t>
  </si>
  <si>
    <t>OTAY MESA ENERGY CENTER</t>
  </si>
  <si>
    <t>RVSIDE_2_RERCU3</t>
  </si>
  <si>
    <t>Riverside Energy Res. Ctr Unit 3</t>
  </si>
  <si>
    <t>RVSIDE_2_RERCU4</t>
  </si>
  <si>
    <t>Riverside Energy Res. Ctr Unit 4</t>
  </si>
  <si>
    <t>The Summary Tab of the Local RA template is now entirely automated.  The LSE is not to fill in any information.  Once the LSE has input its resource information into the supporting Physical Resource tab, the Summary Tab will automatically evaluate an LSE’s compliance. Although the LSE Allocations, ID and Area, and Summary tabs are locked, LSEs may unlock them with the following password "1". This is to prevent accidental overwriting of key formulas.  Please continue to demonstrate caution with these formulas, as simple errors can change the appearance of compliance results.</t>
  </si>
  <si>
    <t>C. Instructions for the LSE Allocations and ID and Local Area Tabs</t>
  </si>
  <si>
    <r>
      <t>D.</t>
    </r>
    <r>
      <rPr>
        <b/>
        <i/>
        <sz val="7"/>
        <rFont val="Times New Roman"/>
        <family val="1"/>
      </rPr>
      <t> </t>
    </r>
    <r>
      <rPr>
        <b/>
        <i/>
        <sz val="14"/>
        <rFont val="Arial"/>
        <family val="2"/>
      </rPr>
      <t xml:space="preserve">Instructions for the Summary Tab </t>
    </r>
  </si>
  <si>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</si>
  <si>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r>
      <t>Scheduling Resource ID</t>
    </r>
    <r>
      <rPr>
        <sz val="12"/>
        <rFont val="Times New Roman"/>
        <family val="1"/>
      </rPr>
      <t xml:space="preserve"> – The CAISO-assigned Scheduling Resource ID for this resource, either aggregate or unit specific.  Please select the Scheduling Resource ID from the in-cell dropdown menu.  The dropdown menu is linked to the updated NQC list that is included in this template.  </t>
    </r>
  </si>
  <si>
    <t>BLYTHE_1_SOLAR1</t>
  </si>
  <si>
    <t>Blythe Solar 1 Project</t>
  </si>
  <si>
    <t>CHINO_2_SOLAR</t>
  </si>
  <si>
    <t>Summary Table 5, Total Claimed Resource Adequacy Capacity in Other PG&amp;E Local Areas (MW)</t>
  </si>
  <si>
    <t>Capacity Effective Start Date (mm/dd/yyyy)</t>
  </si>
  <si>
    <t>Capacity Effective End Date (mm/dd/yyyy)</t>
  </si>
  <si>
    <t>Jan. MW not commited as RA Capacity</t>
  </si>
  <si>
    <t>Feb. MW not commited as RA Capacity</t>
  </si>
  <si>
    <t>Mar. MW not commited as RA Capacity</t>
  </si>
  <si>
    <t>Apr. MW not commited as RA Capacity</t>
  </si>
  <si>
    <t>May MW not commited as RA Capacity</t>
  </si>
  <si>
    <t>Jun. MW not commited as RA Capacity</t>
  </si>
  <si>
    <t>Jul. MW not commited as RA Capacity</t>
  </si>
  <si>
    <t>Aug. MW not commited as RA Capacity</t>
  </si>
  <si>
    <t>Sep. MW not commited as RA Capacity</t>
  </si>
  <si>
    <t>Oct. MW not commited as RA Capacity</t>
  </si>
  <si>
    <t>Nov. MW not commited as RA Capacity</t>
  </si>
  <si>
    <t>Dec. MW not commited as RA Capacity</t>
  </si>
  <si>
    <t>Puente Hills GTE Facility Phase II</t>
  </si>
  <si>
    <t>SPIFBD_1_PL1X2</t>
  </si>
  <si>
    <t>USWNDR_2_SMUD</t>
  </si>
  <si>
    <t>SOLANO WIND FARM</t>
  </si>
  <si>
    <t>Full NQC value of Resource</t>
  </si>
  <si>
    <t>Worksheet II.  Additional Local Resource List</t>
  </si>
  <si>
    <t>II. Physical Resources in ISO Control Area procured but not committed to CAISO for RA</t>
  </si>
  <si>
    <r>
      <t xml:space="preserve">Type of Filing - </t>
    </r>
    <r>
      <rPr>
        <sz val="12"/>
        <rFont val="Times New Roman"/>
        <family val="1"/>
      </rPr>
      <t>Whether this is an original filing, a revision, whether procurement was needed, and whether this was a Local RA filing or a System RA filing</t>
    </r>
  </si>
  <si>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</si>
  <si>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Commission ruling or order that mandates this filing:</t>
    </r>
    <r>
      <rPr>
        <sz val="12"/>
        <rFont val="Times New Roman"/>
        <family val="1"/>
      </rPr>
      <t xml:space="preserve">  In general, Commission Decisions D.05-10-042 and D.06-06-064 order LSEs to submit these filings, so please indicate that here.</t>
    </r>
  </si>
  <si>
    <r>
      <t>LSE Capacity Contract Identifier</t>
    </r>
    <r>
      <rPr>
        <sz val="12"/>
        <rFont val="Times New Roman"/>
        <family val="1"/>
      </rPr>
      <t xml:space="preserve"> - The unique identifier used by the LSE to identify the contract in their own internal bookkeeping.  This number is used to track a contract during compliance validation.</t>
    </r>
  </si>
  <si>
    <t>Service Area</t>
  </si>
  <si>
    <t>Other PG&amp;E Areas</t>
  </si>
  <si>
    <t>CHWCHL_1_BIOMAS</t>
  </si>
  <si>
    <t>Chow II Biomass to Energy</t>
  </si>
  <si>
    <t>ELNIDP_6_BIOMAS</t>
  </si>
  <si>
    <t>El Nido Biomass to Energy</t>
  </si>
  <si>
    <t>GARNET_1_WIND</t>
  </si>
  <si>
    <t>GARNET WIND ENERGY CENTER</t>
  </si>
  <si>
    <t>INLDEM_5_UNIT 1</t>
  </si>
  <si>
    <t>SAUGUS_6_MWDFTH</t>
  </si>
  <si>
    <t>Foothill Hydroelectric Recovery Plant</t>
  </si>
  <si>
    <t>VILLPK_6_MWDYOR</t>
  </si>
  <si>
    <t>Yorba Linda Hydroelectric Recovery Plant</t>
  </si>
  <si>
    <t>WHEATL_6_LNDFIL</t>
  </si>
  <si>
    <t>G2 ENERGY, OSTROM ROAD LLC</t>
  </si>
  <si>
    <t>LSE Capacity Contract Identifier</t>
  </si>
  <si>
    <t xml:space="preserve">Scheduling Resource ID </t>
  </si>
  <si>
    <t>PADUA QFS</t>
  </si>
  <si>
    <t>PIT PH 3 UNITS 1, 2 &amp; 3 AGGREGATE</t>
  </si>
  <si>
    <t>PWEST_1_UNIT</t>
  </si>
  <si>
    <t>PACIFIC WEST 1 WIND GENERATION</t>
  </si>
  <si>
    <t>RECTOR QFS</t>
  </si>
  <si>
    <t>RIO HONDO QFS</t>
  </si>
  <si>
    <t>Riverview Energy Center (GP Antioch)</t>
  </si>
  <si>
    <t>Riverside Energy Res. Ctr Unit 1</t>
  </si>
  <si>
    <t>Riverside Energy Res. Ctr Unit 2</t>
  </si>
  <si>
    <t>SPRINGS GENERATION PROJECT AGGREGATE</t>
  </si>
  <si>
    <t>SAUGUS QFS</t>
  </si>
  <si>
    <t>SEA WEST WIND QF AGGREGATION</t>
  </si>
  <si>
    <t>SUNRAY ENERGY, INC. - SEGS 2</t>
  </si>
  <si>
    <t>SONOMA POWER PLANT</t>
  </si>
  <si>
    <t>SANTA CLARA QFS</t>
  </si>
  <si>
    <t>SPBURN_7_SNOWMT</t>
  </si>
  <si>
    <t>SPRINGVILLE QFS</t>
  </si>
  <si>
    <t>MIDWAY SUNSET COGENERATION PLANT</t>
  </si>
  <si>
    <t>SUTTER POWER PLANT AGGREGATE</t>
  </si>
  <si>
    <t>UKIAH LAKE MENDOCINO HYDRO</t>
  </si>
  <si>
    <t>US WIND POWER#1(WALKER)</t>
  </si>
  <si>
    <t>US WIND POWER#2(PATTERSON)</t>
  </si>
  <si>
    <t>US WIND POWER#4(RALPH)</t>
  </si>
  <si>
    <t>US WIND POWER(RUSSELL)</t>
  </si>
  <si>
    <t>GREEN RIDGE POWER LLC (FRICK)</t>
  </si>
  <si>
    <t>VALLEY_5_PERRIS</t>
  </si>
  <si>
    <t>MWD Perris Hydroelectric Recovery Plant</t>
  </si>
  <si>
    <t>VALLEY_5_REDMTN</t>
  </si>
  <si>
    <t xml:space="preserve">MWD Red Mountain Hydroelectric Recovery </t>
  </si>
  <si>
    <t>WM Energy, El Sobrante Landfill</t>
  </si>
  <si>
    <t>VESTAL QFS</t>
  </si>
  <si>
    <t>Chino RT Solar 1</t>
  </si>
  <si>
    <t>ELCAJN_6_LM6K</t>
  </si>
  <si>
    <t>FLOWD1_6_ALTPP1</t>
  </si>
  <si>
    <t>ALTAMONT POWER LLC (PARTNERS 1)</t>
  </si>
  <si>
    <t>LAWRNC_7_SUNYVL</t>
  </si>
  <si>
    <t>City of Sunnyvale Unit 1 and 2</t>
  </si>
  <si>
    <t>OMAR_2_UNIT 1</t>
  </si>
  <si>
    <t>OMAR_2_UNIT 2</t>
  </si>
  <si>
    <t>OMAR_2_UNIT 3</t>
  </si>
  <si>
    <t>OMAR_2_UNIT 4</t>
  </si>
  <si>
    <t>OTMESA_2_PL1X3</t>
  </si>
  <si>
    <t>PLSNTG_7_LNCLND</t>
  </si>
  <si>
    <t>Lincoln Landfill Power Plant</t>
  </si>
  <si>
    <t>RHONDO_6_PUENTE</t>
  </si>
  <si>
    <t>ZOND WINDSYSTEMS INC.</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</si>
  <si>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</si>
  <si>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GATWAY_2_PL1X3</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</si>
  <si>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</si>
  <si>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</si>
  <si>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</si>
  <si>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</si>
  <si>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</si>
  <si>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</si>
  <si>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</si>
  <si>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</si>
  <si>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</si>
  <si>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</si>
  <si>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</si>
  <si>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</si>
  <si>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GOLETA QFS</t>
  </si>
  <si>
    <t>SANTA CRUZ LANDFILL GENERATING PLANT</t>
  </si>
  <si>
    <t>GEYSERS UNITS 5 &amp; 6 AGGREGATE</t>
  </si>
  <si>
    <t>GEYSERS UNITS 7 &amp; 8 AGGREGATE</t>
  </si>
  <si>
    <t>CITY OF LONG BEACH</t>
  </si>
  <si>
    <t>Intl Wind Turb Research (Dinosaur Point)</t>
  </si>
  <si>
    <t>JOHANNA QF</t>
  </si>
  <si>
    <t>TRES VAQUEROS WIND QF UNITS</t>
  </si>
  <si>
    <t>King City Energy Center, Unit #1</t>
  </si>
  <si>
    <t>LUZ SOLAR PARTNERS 3-7 AGGREGATE</t>
  </si>
  <si>
    <t>LUZ SOLAR PARTNERS 8-9 AGGREGATE</t>
  </si>
  <si>
    <t>LACIEN_2_VENICE</t>
  </si>
  <si>
    <t>MWD Venice Hydroelectric Recovery Plant</t>
  </si>
  <si>
    <t>LAGUNA BELL QFS</t>
  </si>
  <si>
    <t>LA PALOMA GENERATING PLANT, UNIT #4</t>
  </si>
  <si>
    <t>Pastoria Energy Facility</t>
  </si>
  <si>
    <t>LIGHTHIPE QFS</t>
  </si>
  <si>
    <t>Lambie Energy Center, Unit #1</t>
  </si>
  <si>
    <t>Creed Energy Center, Unit #1</t>
  </si>
  <si>
    <t>Goose Haven Energy Center, Unit #1</t>
  </si>
  <si>
    <t>Los Medanos Energy Center AGGREGATE</t>
  </si>
  <si>
    <t>MESA QFS</t>
  </si>
  <si>
    <t>Metcalf Energy Center</t>
  </si>
  <si>
    <t>INLDEM_5_UNIT 2</t>
  </si>
  <si>
    <t>Inland Empire Energy Center, Unit 2</t>
  </si>
  <si>
    <t>KIRKER_7_KELCYN</t>
  </si>
  <si>
    <t>MIRLOM_7_MWDLKM</t>
  </si>
  <si>
    <t>Lake Mathews Hydroelectric Recovery Plan</t>
  </si>
  <si>
    <t>MRGT_6_MEF2</t>
  </si>
  <si>
    <t>OXMTN_6_LNDFIL</t>
  </si>
  <si>
    <t>Ox Mountain Landfill Generating Plant</t>
  </si>
  <si>
    <t>PADUA_6_MWDSDM</t>
  </si>
  <si>
    <t>San Dimas Hydroelectric Recovery Plant</t>
  </si>
  <si>
    <t>PNCHEG_2_PL1X4</t>
  </si>
  <si>
    <t>PANOCHE ENERGY CENTER (Aggregated)</t>
  </si>
  <si>
    <t>PNCHPP_1_PL1X2</t>
  </si>
  <si>
    <t>MOJAVE_1_SIPHON</t>
  </si>
  <si>
    <t>MOJAVE SIPHON POWER PLANT</t>
  </si>
  <si>
    <t>MOORPARK QFS</t>
  </si>
  <si>
    <t>Mountain View Power Project III</t>
  </si>
  <si>
    <t>COSO POWER DEVELOPER (NAVY II) AGGREGATE</t>
  </si>
  <si>
    <t>NEWARK 1 QF</t>
  </si>
  <si>
    <t>OLINDA_2_COYCRK</t>
  </si>
  <si>
    <t xml:space="preserve">MWD Coyote Creek Hydroelectric Recovery </t>
  </si>
  <si>
    <t>OLINDA QFS</t>
  </si>
  <si>
    <t>OGDEN POWER PACIFIC, INC. (OROVILLE)</t>
  </si>
  <si>
    <t>KELYRG_6_UNIT</t>
  </si>
  <si>
    <t>KELLY RIDGE HYDRO</t>
  </si>
  <si>
    <t>KERKH1_7_UNIT 1</t>
  </si>
  <si>
    <t>KERKHOFF PH 1 UNIT #1</t>
  </si>
  <si>
    <t>Date of Filing</t>
  </si>
  <si>
    <t>Date and content of original Confidentiality Declaration that covers this filing:______________________</t>
  </si>
  <si>
    <t>Please check the boxes below as appropriate</t>
  </si>
  <si>
    <t xml:space="preserve">Contact Person for Questions about this Filing </t>
  </si>
  <si>
    <t>Email</t>
  </si>
  <si>
    <t>Email address to receive approval or rejection letter:</t>
  </si>
  <si>
    <t>LSE Capacity Contract Number</t>
  </si>
  <si>
    <t>Commission Ruling or Decision that requires this filing:</t>
  </si>
  <si>
    <t>GEYSERS AIDLIN AGGREGATE</t>
  </si>
  <si>
    <t>ANTELOPE QFS</t>
  </si>
  <si>
    <t>BARRE QFS</t>
  </si>
  <si>
    <t>GEYSERS BEAR CANYON AGGREGATE</t>
  </si>
  <si>
    <t>BIGCRK_2_EXESWD</t>
  </si>
  <si>
    <t>Feather River Energy Center, Unit #1</t>
  </si>
  <si>
    <t>Shiloh I Wind Project</t>
  </si>
  <si>
    <t>BRDSLD_2_SHILO2</t>
  </si>
  <si>
    <t>SHILOH WIND PROJECT 2</t>
  </si>
  <si>
    <t>Wintec Energy, Ltd.</t>
  </si>
  <si>
    <t>COSO Finance Partners (Navy 1)</t>
  </si>
  <si>
    <t>Rancho Penasquitos Hydro Facility</t>
  </si>
  <si>
    <t>CENTER_2_RHONDO</t>
  </si>
  <si>
    <t>MWD Rio Hondo Hydroelectric Recovery Pla</t>
  </si>
  <si>
    <t>CENTRY_6_PL1X4</t>
  </si>
  <si>
    <t>CHICAGO PARK 1, BEAR RIVER CA</t>
  </si>
  <si>
    <t>CHINO QFS</t>
  </si>
  <si>
    <t>VICTOR QFS</t>
  </si>
  <si>
    <t>VILLPK_2_VALLYV</t>
  </si>
  <si>
    <t>MWD Valley View Hydroelectric Recovery P</t>
  </si>
  <si>
    <t>VINCENT QFS</t>
  </si>
  <si>
    <t>Oasis Power Plant</t>
  </si>
  <si>
    <t>VISTA QFS</t>
  </si>
  <si>
    <t>L.A. COUNTY SANITATION DISTRICT</t>
  </si>
  <si>
    <t>WEST FORD FLAT AGGREGATE</t>
  </si>
  <si>
    <t>Wishon/San Joaquin  #1-A AGGREGATE</t>
  </si>
  <si>
    <t>BUENA VISTA ENERGY, LLC</t>
  </si>
  <si>
    <t>Wolfskill Energy Center, Unit #1</t>
  </si>
  <si>
    <t>Yuba City Energy Center (Calpine)</t>
  </si>
  <si>
    <t>DAVIS_7_MNMETH</t>
  </si>
  <si>
    <t>MM Yolo Power LLC</t>
  </si>
  <si>
    <t>DEADCK_1_UNIT</t>
  </si>
  <si>
    <t>DELTA ENERGY CENTER AGGREGATE</t>
  </si>
  <si>
    <t>DEVERS QFS</t>
  </si>
  <si>
    <t>DOUBLE "C" LIMITED</t>
  </si>
  <si>
    <t>DREWS_6_PL1X4</t>
  </si>
  <si>
    <t>DONALD VON RAESFELD POWER PROJECT</t>
  </si>
  <si>
    <t>EASTWD_7_UNIT</t>
  </si>
  <si>
    <t>EASTWOOD PUMP-GEN</t>
  </si>
  <si>
    <t>ELLIS QFS</t>
  </si>
  <si>
    <t>ETIWANDA QFS</t>
  </si>
  <si>
    <t>HYPOWER, INC. (FORKS OF BUTTE)</t>
  </si>
  <si>
    <t>SUNRAY ENERGY, INC. - SEGS 1</t>
  </si>
  <si>
    <t>GARNET GREEN POWER PROJECT AGGREGATE</t>
  </si>
  <si>
    <t>HALSEY HYDRO</t>
  </si>
  <si>
    <t>HARBGN_7_UNITS</t>
  </si>
  <si>
    <t>HARBOR COGEN COMBINED CYCLE</t>
  </si>
  <si>
    <t>HATCR1_7_UNIT</t>
  </si>
  <si>
    <t xml:space="preserve">Hat Creek  #1 </t>
  </si>
  <si>
    <t>HATCR2_7_UNIT</t>
  </si>
  <si>
    <t xml:space="preserve">Hat Creek  #2  </t>
  </si>
  <si>
    <t>HATLOS_6_QFUNTS</t>
  </si>
  <si>
    <t>HAT CREEK HYDRO QF UNITS</t>
  </si>
  <si>
    <t>HAYPRS_6_QFUNTS</t>
  </si>
  <si>
    <t>HAYPRESS HYDRO QF UNITS</t>
  </si>
  <si>
    <t>HELMPG_7_UNIT 1</t>
  </si>
  <si>
    <t>HELMS PUMP-GEN UNIT 1</t>
  </si>
  <si>
    <t>HELMPG_7_UNIT 2</t>
  </si>
  <si>
    <t>HELMS PUMP-GEN UNIT 2</t>
  </si>
  <si>
    <t>HELMPG_7_UNIT 3</t>
  </si>
  <si>
    <t>HELMS PUMP-GEN UNIT 3</t>
  </si>
  <si>
    <t>HENRTA_6_UNITA1</t>
  </si>
  <si>
    <t>GWF HENRIETTA PEAKER PLANT UNIT 1</t>
  </si>
  <si>
    <t>HENRTA_6_UNITA2</t>
  </si>
  <si>
    <t>GWF HENRIETTA PEAKER PLANT UNIT 2</t>
  </si>
  <si>
    <t>HIDSRT_2_UNITS</t>
  </si>
  <si>
    <t>HIGH DESERT POWER PROJECT AGGREGATE</t>
  </si>
  <si>
    <t>HIGGNS_7_QFUNTS</t>
  </si>
  <si>
    <t>HINSON_6_LBECH1</t>
  </si>
  <si>
    <t>HINSON_6_LBECH2</t>
  </si>
  <si>
    <t>HINSON_6_LBECH3</t>
  </si>
  <si>
    <t>HINSON_6_LBECH4</t>
  </si>
  <si>
    <t>HINSON_6_SERRGN</t>
  </si>
  <si>
    <t>HIWAY_7_ACANYN</t>
  </si>
  <si>
    <t>GAS RECOVERY(AMERICA CANYON)</t>
  </si>
  <si>
    <t>HMLTBR_6_UNITS</t>
  </si>
  <si>
    <t>HAMILTON BRANCH PH (AGGREGATE)</t>
  </si>
  <si>
    <t>HNTGBH_7_UNIT 1</t>
  </si>
  <si>
    <t>HUNTINGTON BEACH GEN STA. UNIT 1</t>
  </si>
  <si>
    <t>HNTGBH_7_UNIT 2</t>
  </si>
  <si>
    <t>HUNTINGTON BEACH GEN STA. UNIT 2</t>
  </si>
  <si>
    <t>HUMBSB_1_QF</t>
  </si>
  <si>
    <t>SMALL QF AGGREGATION - TRINITY</t>
  </si>
  <si>
    <t>HYTTHM_2_UNITS</t>
  </si>
  <si>
    <t>HYATT-THERMALITO PUMP-GEN (AGGREGATE)</t>
  </si>
  <si>
    <t>IGNACO_1_QF</t>
  </si>
  <si>
    <t>SMALL QF AGGREGATION - VALLEJO/DINSMORE</t>
  </si>
  <si>
    <t>INDIGO_1_UNIT 1</t>
  </si>
  <si>
    <t>INDIGO PEAKER UNIT 1</t>
  </si>
  <si>
    <t>INDIGO_1_UNIT 2</t>
  </si>
  <si>
    <t>INDIGO PEAKER UNIT 2</t>
  </si>
  <si>
    <t>MIRLOM_2_CORONA</t>
  </si>
  <si>
    <t>MWD Corona Hydroelectric Recovery Plant</t>
  </si>
  <si>
    <t>MIRLOM_2_TEMESC</t>
  </si>
  <si>
    <t>MWD Temescal Hydroelectric Recovery Plan</t>
  </si>
  <si>
    <t>ENCINA_7_EA5</t>
  </si>
  <si>
    <t>ENCINA UNIT 5</t>
  </si>
  <si>
    <t>ENCINA_7_GT1</t>
  </si>
  <si>
    <t>INDIGO_1_UNIT 3</t>
  </si>
  <si>
    <t>INDIGO PEAKER UNIT 3</t>
  </si>
  <si>
    <t>INSKIP_2_UNIT</t>
  </si>
  <si>
    <t>INSKIP HYDRO</t>
  </si>
  <si>
    <t>INTTRB_6_UNIT</t>
  </si>
  <si>
    <t>JOHANN_6_QFA1</t>
  </si>
  <si>
    <t>JVENTR_2_QFUNTS</t>
  </si>
  <si>
    <t>KANAKA_1_UNIT</t>
  </si>
  <si>
    <t>KANAKA</t>
  </si>
  <si>
    <t>KEARNY_7_KY1</t>
  </si>
  <si>
    <t>KEARNY_7_KY2</t>
  </si>
  <si>
    <t>KEARNY GT2 AGGREGATE</t>
  </si>
  <si>
    <t>KEARNY_7_KY3</t>
  </si>
  <si>
    <t>KEARNY GT3 AGGREGATE</t>
  </si>
  <si>
    <t>ETIWND_7_UNIT 4</t>
  </si>
  <si>
    <t>ETIWANDA GEN STA. UNIT 4</t>
  </si>
  <si>
    <t>EXCHEC_7_UNIT 1</t>
  </si>
  <si>
    <t>EXCHEQUER HYDRO</t>
  </si>
  <si>
    <t>FAIRHV_6_UNIT</t>
  </si>
  <si>
    <t>FAIRHAVEN POWER CO.</t>
  </si>
  <si>
    <t>FLOWD2_2_FPLWND</t>
  </si>
  <si>
    <t>DIABLO WINDS</t>
  </si>
  <si>
    <t>FMEADO_6_HELLHL</t>
  </si>
  <si>
    <t>FMEADO_7_UNIT</t>
  </si>
  <si>
    <t>FRENCH MEADOWS HYDRO</t>
  </si>
  <si>
    <t>FORBST_7_UNIT 1</t>
  </si>
  <si>
    <t>FORBESTOWN HYDRO</t>
  </si>
  <si>
    <t>FORKBU_6_UNIT</t>
  </si>
  <si>
    <t>FRIANT_6_UNITS</t>
  </si>
  <si>
    <t>FRIANT DAM</t>
  </si>
  <si>
    <t>FTSWRD_7_QFUNTS</t>
  </si>
  <si>
    <t>FULTON_1_QF</t>
  </si>
  <si>
    <t>SMALL QF AGGREGATION - ZENIA</t>
  </si>
  <si>
    <t>GALE_1_SEGS1</t>
  </si>
  <si>
    <t>GARNET_1_UNITS</t>
  </si>
  <si>
    <t>GATES_6_PL1X2</t>
  </si>
  <si>
    <t>GEYS11_7_UNIT11</t>
  </si>
  <si>
    <t>GEYS12_7_UNIT12</t>
  </si>
  <si>
    <t>GEYS13_7_UNIT13</t>
  </si>
  <si>
    <t>GEYS14_7_UNIT14</t>
  </si>
  <si>
    <t>GEYS16_7_UNIT16</t>
  </si>
  <si>
    <t>GEYS17_7_UNIT17</t>
  </si>
  <si>
    <t>GEYS18_7_UNIT18</t>
  </si>
  <si>
    <t>GEYS20_7_UNIT20</t>
  </si>
  <si>
    <t>GILROY_1_UNIT</t>
  </si>
  <si>
    <t>GILRPP_1_PL1X2</t>
  </si>
  <si>
    <t>GILRPP_1_PL3X4</t>
  </si>
  <si>
    <t>GLNARM_7_UNIT 1</t>
  </si>
  <si>
    <t>GLEN ARM UNIT 1</t>
  </si>
  <si>
    <t>GLNARM_7_UNIT 2</t>
  </si>
  <si>
    <t>GLEN ARM UNIT 2</t>
  </si>
  <si>
    <t>GLNARM_7_UNIT 3</t>
  </si>
  <si>
    <t>GLEN ARM UNIT 3</t>
  </si>
  <si>
    <t>GLNARM_7_UNIT 4</t>
  </si>
  <si>
    <t>GLEN ARM UNIT 4</t>
  </si>
  <si>
    <t>GOLDHL_1_QF</t>
  </si>
  <si>
    <t>SMALL QF AGGREGATION - PLACERVILLE</t>
  </si>
  <si>
    <t>GOLETA_2_QF</t>
  </si>
  <si>
    <t>GOLETA_6_ELLWOD</t>
  </si>
  <si>
    <t>ELLWOOD ENERGY SUPPORT FACILITY</t>
  </si>
  <si>
    <t>GRIZLY_1_UNIT 1</t>
  </si>
  <si>
    <t>GRIZZLY HYDRO</t>
  </si>
  <si>
    <t>GRNLF1_1_UNITS</t>
  </si>
  <si>
    <t>GREENLEAF #1 COGEN AGGREGATE</t>
  </si>
  <si>
    <t>GRNVLY_7_SCLAND</t>
  </si>
  <si>
    <t>OXBOW GEOTHERMAL CORPORATION</t>
  </si>
  <si>
    <t>CONTROL QFS</t>
  </si>
  <si>
    <t>Kumeyaay Wind Farm</t>
  </si>
  <si>
    <t>SANTA CLARA CO-GEN</t>
  </si>
  <si>
    <t>Marina Land Fill Gas</t>
  </si>
  <si>
    <t>CRNEVL_6_CRNVA</t>
  </si>
  <si>
    <t xml:space="preserve">Crane Valley </t>
  </si>
  <si>
    <t>CRNEVL_6_SJQN 2</t>
  </si>
  <si>
    <t>SAN JOAQUIN 2</t>
  </si>
  <si>
    <t>CRNEVL_6_SJQN 3</t>
  </si>
  <si>
    <t>SAN JOAQUIN 3</t>
  </si>
  <si>
    <t>CRSTWD_6_KUMYAY</t>
  </si>
  <si>
    <t>CSCCOG_1_UNIT 1</t>
  </si>
  <si>
    <t>CSCGNR_1_UNIT 1</t>
  </si>
  <si>
    <t>GIANERA PEAKER UNIT 1</t>
  </si>
  <si>
    <t>CSCGNR_1_UNIT 2</t>
  </si>
  <si>
    <t>GIANERA PEAKER UNIT 2</t>
  </si>
  <si>
    <t>CSTRVL_7_PL1X2</t>
  </si>
  <si>
    <t>GWFPWR_1_UNITS</t>
  </si>
  <si>
    <t>GYS5X6_7_UNITS</t>
  </si>
  <si>
    <t>GYS7X8_7_UNITS</t>
  </si>
  <si>
    <t>GYSRVL_7_WSPRNG</t>
  </si>
  <si>
    <t>Sonoma CWA Warm Springs Hydro</t>
  </si>
  <si>
    <t>HAASPH_7_PL1X2</t>
  </si>
  <si>
    <t>HAAS PH UNIT 1 &amp; 2 AGGREGATE</t>
  </si>
  <si>
    <t>HALSEY_6_UNIT</t>
  </si>
  <si>
    <t>NP26 Condition 2 RMR</t>
  </si>
  <si>
    <t>DINUBA_6_UNIT</t>
  </si>
  <si>
    <t>DMDVLY_1_UNITS</t>
  </si>
  <si>
    <t>DIAMOND VALLEY LAKE PUMP-GEN PLANT</t>
  </si>
  <si>
    <t>DONNLS_7_UNIT</t>
  </si>
  <si>
    <t>DOUBLC_1_UNITS</t>
  </si>
  <si>
    <t>DREWS UNIT AGGREGATE</t>
  </si>
  <si>
    <t>DRUM_7_PL1X2</t>
  </si>
  <si>
    <t>Drum PH 1 Units 1 &amp; 2 Aggregate</t>
  </si>
  <si>
    <t>DRUM_7_PL3X4</t>
  </si>
  <si>
    <t>Drum PH 1 Units 3 &amp; 4 Aggregate</t>
  </si>
  <si>
    <t>DRUM_7_UNIT 5</t>
  </si>
  <si>
    <t>DRUM PH 2 UNIT 5</t>
  </si>
  <si>
    <t>DSABLA_7_UNIT</t>
  </si>
  <si>
    <t>De Sabla Hydro</t>
  </si>
  <si>
    <t>DUANE_1_PL1X3</t>
  </si>
  <si>
    <t>DUTCH1_7_UNIT 1</t>
  </si>
  <si>
    <t>DUTCH FLAT 1 PH</t>
  </si>
  <si>
    <t>DUTCH2_7_UNIT 1</t>
  </si>
  <si>
    <t>DUTCH FLAT 2 PH</t>
  </si>
  <si>
    <t>DVLCYN_1_UNITS</t>
  </si>
  <si>
    <t>DEVIL CANYON HYDRO UNITS 1-4 AGGREGATE</t>
  </si>
  <si>
    <t>ELCAJN_6_UNITA1</t>
  </si>
  <si>
    <t>ELCAJN_7_GT1</t>
  </si>
  <si>
    <t>EL CAJON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</si>
  <si>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</si>
  <si>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</si>
  <si>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</si>
  <si>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</si>
  <si>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</si>
  <si>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</si>
  <si>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</si>
  <si>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</si>
  <si>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</si>
  <si>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</si>
  <si>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</si>
  <si>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ELSEGN_7_UNIT 4</t>
  </si>
  <si>
    <t>EL SEGUNDO GEN STA. UNIT 4</t>
  </si>
  <si>
    <t>ENCINA_7_EA1</t>
  </si>
  <si>
    <t>ENCINA UNIT 1</t>
  </si>
  <si>
    <t>ENCINA_7_EA2</t>
  </si>
  <si>
    <t>ENCINA UNIT 2</t>
  </si>
  <si>
    <t>ENCINA_7_EA3</t>
  </si>
  <si>
    <t>ENCINA UNIT 3</t>
  </si>
  <si>
    <t>ENCINA_7_EA4</t>
  </si>
  <si>
    <t>ENCINA UNIT 4</t>
  </si>
  <si>
    <t>CARIBOU PH 1 UNIT 2 &amp; 3 AGGREGATE</t>
  </si>
  <si>
    <t>CARBOU_7_PL4X5</t>
  </si>
  <si>
    <t>CARIBOU PH 2 UNIT 4 &amp; 5 AGGREGATE</t>
  </si>
  <si>
    <t>CARBOU_7_UNIT 1</t>
  </si>
  <si>
    <t>CARIBOU PH 1 UNIT 1</t>
  </si>
  <si>
    <t>CBRLLO_6_PLSTP1</t>
  </si>
  <si>
    <t>POINT LOMA SEWAGE TREATMENT PLANT</t>
  </si>
  <si>
    <t>CCRITA_7_RPPCHF</t>
  </si>
  <si>
    <t>CEDRCK_6_UNIT</t>
  </si>
  <si>
    <t>CENTER_6_PEAKER</t>
  </si>
  <si>
    <t>CENTURY GENERATING PLANT (AGGREGATE)</t>
  </si>
  <si>
    <t>ENCINA GAS TURBINE UNIT 1</t>
  </si>
  <si>
    <t>ESCNDO_6_PL1X2</t>
  </si>
  <si>
    <t>MMC Escondido Aggregate</t>
  </si>
  <si>
    <t>ESCNDO_6_UNITB1</t>
  </si>
  <si>
    <t>ETIWND_2_FONTNA</t>
  </si>
  <si>
    <t>FONTANALYTLE CREEK POWERHOUSE P</t>
  </si>
  <si>
    <t>ETIWND_2_QF</t>
  </si>
  <si>
    <t>ETIWND_6_GRPLND</t>
  </si>
  <si>
    <t>ETIWND_6_MWDETI</t>
  </si>
  <si>
    <t>ETIWANDA RECOVERY HYDRO</t>
  </si>
  <si>
    <t>ETIWND_7_MIDVLY</t>
  </si>
  <si>
    <t>MN Mid Valley Genco  LLC</t>
  </si>
  <si>
    <t>ETIWND_7_UNIT 3</t>
  </si>
  <si>
    <t>ETIWANDA GEN STA. UNIT 3</t>
  </si>
  <si>
    <t>MEGA HYDRO #1 (CLOVER CREEK)</t>
  </si>
  <si>
    <t>CLRKRD_6_LIMESD</t>
  </si>
  <si>
    <t>Lime Saddle Hydro</t>
  </si>
  <si>
    <t>CNTRVL_6_UNIT</t>
  </si>
  <si>
    <t>Centerville</t>
  </si>
  <si>
    <t>COLEMN_2_UNIT</t>
  </si>
  <si>
    <t>Coleman</t>
  </si>
  <si>
    <t>COLGAT_7_UNIT 1</t>
  </si>
  <si>
    <t>COLGATE HYDRO UNIT 1</t>
  </si>
  <si>
    <t>COLGAT_7_UNIT 2</t>
  </si>
  <si>
    <t>COLGATE HYDRO UNIT 2</t>
  </si>
  <si>
    <t>COLPIN_6_COLLNS</t>
  </si>
  <si>
    <t>COLLINS PINE</t>
  </si>
  <si>
    <t>COLTON_6_AGUAM1</t>
  </si>
  <si>
    <t>COLVIL_7_PL1X2</t>
  </si>
  <si>
    <t>COLLIERVILLE HYDRO UNIT 1 &amp; 2 AGGREGATE</t>
  </si>
  <si>
    <t>CONTAN_1_UNIT</t>
  </si>
  <si>
    <t>CONTRL_1_LUNDY</t>
  </si>
  <si>
    <t>LUNDY</t>
  </si>
  <si>
    <t>CONTRL_1_OXBOW</t>
  </si>
  <si>
    <t>CONTRL_1_POOLE</t>
  </si>
  <si>
    <t>POOLE HYDRO PLANT 1</t>
  </si>
  <si>
    <t>CONTRL_1_QF</t>
  </si>
  <si>
    <t>CONTRL_1_RUSHCK</t>
  </si>
  <si>
    <t>RUSH CREEK</t>
  </si>
  <si>
    <t>CORONS_6_CLRWTR</t>
  </si>
  <si>
    <t>Clearwater Power Plant</t>
  </si>
  <si>
    <t>COVERD_2_QFUNTS</t>
  </si>
  <si>
    <t>COVE ROAD HYDRO QF UNITS</t>
  </si>
  <si>
    <t>COWCRK_2_UNIT</t>
  </si>
  <si>
    <t>Cow Creek Hydro</t>
  </si>
  <si>
    <t>CPSTNO_7_PRMADS</t>
  </si>
  <si>
    <t>PRIMA DESCHECHA (CAPISTRANO)</t>
  </si>
  <si>
    <t>CRESSY_1_PARKER</t>
  </si>
  <si>
    <t>CRESTA_7_PL1X2</t>
  </si>
  <si>
    <t>CRESTA PH UNIT 1 &amp; 2 AGGREGATE</t>
  </si>
  <si>
    <t>ALAMIT_7_UNIT 5</t>
  </si>
  <si>
    <t>ALAMITOS GEN STA. UNIT 5</t>
  </si>
  <si>
    <t>ALAMIT_7_UNIT 6</t>
  </si>
  <si>
    <t>ALAMITOS GEN STA. UNIT 6</t>
  </si>
  <si>
    <t>ALAMO_6_UNIT</t>
  </si>
  <si>
    <t xml:space="preserve">ALAMO POWER PLANT </t>
  </si>
  <si>
    <t>ALMEGT_1_UNIT 1</t>
  </si>
  <si>
    <t>Month</t>
  </si>
  <si>
    <t>ALAMEDA GT UNIT 1</t>
  </si>
  <si>
    <t>ALMEGT_1_UNIT 2</t>
  </si>
  <si>
    <t>ALAMEDA GT UNIT 2</t>
  </si>
  <si>
    <t>ALTMID_2_UNIT 1</t>
  </si>
  <si>
    <t>ALTAMONT MIDWAY LTD.</t>
  </si>
  <si>
    <t>ANAHM_7_CT</t>
  </si>
  <si>
    <t>ANAHEIM COMBUSTION TURBINE</t>
  </si>
  <si>
    <t>ANTLPE_2_QF</t>
  </si>
  <si>
    <t>BALCHS_7_UNIT 1</t>
  </si>
  <si>
    <t>BALCH 1 PH UNIT 1</t>
  </si>
  <si>
    <t>BALCHS_7_UNIT 2</t>
  </si>
  <si>
    <t>BALCH 2 PH UNIT 2</t>
  </si>
  <si>
    <t>BALCHS_7_UNIT 3</t>
  </si>
  <si>
    <t>BALCH 2 PH UNIT 3</t>
  </si>
  <si>
    <t>BARRE_2_QF</t>
  </si>
  <si>
    <t>BARRE_6_PEAKER</t>
  </si>
  <si>
    <t>CURIS_1_QF</t>
  </si>
  <si>
    <t>SMALL QF AGGREGATION - MERCED</t>
  </si>
  <si>
    <t>CWATER_7_UNIT 1</t>
  </si>
  <si>
    <t>COOLWATER GEN STA. UNIT 1</t>
  </si>
  <si>
    <t>CWATER_7_UNIT 2</t>
  </si>
  <si>
    <t>COOLWATER GEN STA. UNIT 2</t>
  </si>
  <si>
    <t>CWATER_7_UNIT 3</t>
  </si>
  <si>
    <t>CWATER_7_UNIT 4</t>
  </si>
  <si>
    <t>DEERCR_6_UNIT 1</t>
  </si>
  <si>
    <t>DEER CREEK</t>
  </si>
  <si>
    <t>DELTA_2_PL1X4</t>
  </si>
  <si>
    <t>DEVERS_1_QF</t>
  </si>
  <si>
    <t>BISHOP CREEK PLANT 2  AND  6</t>
  </si>
  <si>
    <t>BISHOP_1_UNITS</t>
  </si>
  <si>
    <t>BISHOP CREEK PLANT 3  AND  4</t>
  </si>
  <si>
    <t>BLACK_7_UNIT 1</t>
  </si>
  <si>
    <t>JAMES B. BLACK 1</t>
  </si>
  <si>
    <t>BLACK_7_UNIT 2</t>
  </si>
  <si>
    <t>JAMES B. BLACK 2</t>
  </si>
  <si>
    <t>BLCKBT_2_STONEY</t>
  </si>
  <si>
    <t>BLACK BUTTE HYDRO</t>
  </si>
  <si>
    <t>BNNIEN_7_ALTAPH</t>
  </si>
  <si>
    <t>ALTA POWER HOUSE</t>
  </si>
  <si>
    <t>BOGUE_1_UNITA1</t>
  </si>
  <si>
    <t>BORDER_6_UNITA1</t>
  </si>
  <si>
    <t>BOWMN_6_UNIT</t>
  </si>
  <si>
    <t>BOWMAN</t>
  </si>
  <si>
    <t>BRDSLD_2_HIWIND</t>
  </si>
  <si>
    <t>High Winds Energy Center</t>
  </si>
  <si>
    <t>BRDSLD_2_SHILO1</t>
  </si>
  <si>
    <t>BRDWAY_7_UNIT 3</t>
  </si>
  <si>
    <t>BROADWAY UNIT 3</t>
  </si>
  <si>
    <t>BUCKCK_7_OAKFLT</t>
  </si>
  <si>
    <t>Oak Flat</t>
  </si>
  <si>
    <t>BUCKCK_7_PL1X2</t>
  </si>
  <si>
    <t>BUCKS CREEK AGGREGATE</t>
  </si>
  <si>
    <t>BUCKWD_7_WINTCV</t>
  </si>
  <si>
    <t>BURNYF_2_UNIT 1</t>
  </si>
  <si>
    <t>Burney Forest Power</t>
  </si>
  <si>
    <t>BUTTVL_7_UNIT 1</t>
  </si>
  <si>
    <t>BUTT VALLEY HYDRO</t>
  </si>
  <si>
    <t>CABZON_1_WINDA1</t>
  </si>
  <si>
    <t>Cabazon Wind Project</t>
  </si>
  <si>
    <t>CALGEN_1_UNITS</t>
  </si>
  <si>
    <t>CALPIN_1_AGNEW</t>
  </si>
  <si>
    <t>CAPMAD_1_UNIT 1</t>
  </si>
  <si>
    <t>CAPCO MADERA Power Plant</t>
  </si>
  <si>
    <t>CARBOU_7_PL2X3</t>
  </si>
  <si>
    <t>BDGRCK_1_UNITS</t>
  </si>
  <si>
    <t>BADGER CREEK LIMITED</t>
  </si>
  <si>
    <t>BEARCN_2_UNITS</t>
  </si>
  <si>
    <t>BEARDS_7_UNIT 1</t>
  </si>
  <si>
    <t>BEARMT_1_UNIT</t>
  </si>
  <si>
    <t>BEAR MOUNTAIN LIMITED</t>
  </si>
  <si>
    <t>BELDEN_7_UNIT 1</t>
  </si>
  <si>
    <t>BELDEN HYDRO</t>
  </si>
  <si>
    <t>BIG CREEK HYDRO PROJECT PSP</t>
  </si>
  <si>
    <t>BIOMAS_1_UNIT 1</t>
  </si>
  <si>
    <t>WOODLAND BIOMASS</t>
  </si>
  <si>
    <t>BISHOP_1_ALAMO</t>
  </si>
  <si>
    <t>Compliance Year:</t>
  </si>
  <si>
    <t>Summary Table 1, Total Claimed Resource Adequacy Capacity in LA Basin Local Area (MW)</t>
  </si>
  <si>
    <t>Date</t>
  </si>
  <si>
    <t>May RA Capacity</t>
  </si>
  <si>
    <t>Nov. RA Capacity</t>
  </si>
  <si>
    <t>Dec. RA Capacity</t>
  </si>
  <si>
    <t>Feb. RA Capacity</t>
  </si>
  <si>
    <t>Jan. RA Capacity</t>
  </si>
  <si>
    <t>Aug. RA Capacity</t>
  </si>
  <si>
    <t>Oct. RA Capacity</t>
  </si>
  <si>
    <t>Subtotal</t>
  </si>
  <si>
    <r>
      <t xml:space="preserve">RA Capacity (MW) </t>
    </r>
    <r>
      <rPr>
        <sz val="12"/>
        <rFont val="Times New Roman"/>
        <family val="1"/>
      </rPr>
      <t xml:space="preserve">– Please enter the MW of capacity the LSE has under contract for the appropriate filing month.  Units under contract for less than the entire filing month cannot be counted towards the Local RAR.  If the unit has monthly values, enter the August monthly value for all months of the year.  Note: the quantity of Resource Adequacy Capacity cannot exceed the Qualifying Capacity (QC) for the resource as listed in the CAISO QC list.  </t>
    </r>
  </si>
  <si>
    <t>LSE contract with RMR unit</t>
  </si>
  <si>
    <t>CHICPK_7_UNIT 1</t>
  </si>
  <si>
    <t>CHILLS_7_UNITA1</t>
  </si>
  <si>
    <t>GAS RECOVERY SYS. (SYCAMORE CANYON)</t>
  </si>
  <si>
    <t>CHINO_2_QF</t>
  </si>
  <si>
    <t>CHINO_7_MILIKN</t>
  </si>
  <si>
    <t>MN Milliken Genco LLC</t>
  </si>
  <si>
    <t>CHWCHL_1_UNIT</t>
  </si>
  <si>
    <t>CHOW 2 PEAKER PLANT</t>
  </si>
  <si>
    <t>CLOVER_2_UNIT</t>
  </si>
  <si>
    <t>Summary Table 3, Total Claimed Resource Adequacy Capacity in San Diego Local Area (MW)</t>
  </si>
  <si>
    <t>RA Contract</t>
  </si>
  <si>
    <t>Mar. RA Capacity</t>
  </si>
  <si>
    <t>Apr. RA Capacity</t>
  </si>
  <si>
    <t>Jun. RA Capacity</t>
  </si>
  <si>
    <t>Jul. RA Capacity</t>
  </si>
  <si>
    <t>Sep. RA Capacity</t>
  </si>
  <si>
    <t>Path 26</t>
  </si>
  <si>
    <t>ADLIN_1_UNITS</t>
  </si>
  <si>
    <t>North</t>
  </si>
  <si>
    <t>AGRICO_6_PL3N5</t>
  </si>
  <si>
    <t>AGRICO_7_UNIT</t>
  </si>
  <si>
    <t>ALAMIT_7_UNIT 1</t>
  </si>
  <si>
    <t>ALAMITOS GEN STA. UNIT 1</t>
  </si>
  <si>
    <t>South</t>
  </si>
  <si>
    <t>ALAMIT_7_UNIT 2</t>
  </si>
  <si>
    <t>ALAMITOS GEN STA. UNIT 2</t>
  </si>
  <si>
    <t>ALAMIT_7_UNIT 3</t>
  </si>
  <si>
    <t>ALAMITOS GEN STA. UNIT 3</t>
  </si>
  <si>
    <t>ALAMIT_7_UNIT 4</t>
  </si>
  <si>
    <t>ALAMITOS GEN STA. UNIT 4</t>
  </si>
  <si>
    <r>
      <t xml:space="preserve">LSE contract with RMR unit: </t>
    </r>
    <r>
      <rPr>
        <sz val="12"/>
        <rFont val="Times New Roman"/>
        <family val="1"/>
      </rPr>
      <t>For units that were included on the Provisional RMR List issued by the CAISO, please indicate here whether the LSE has signed a contract with the unit, and what type of contract the LSE signed.  Please select from the menu either 'Full RA Contract' or 'Wraparound.'  To qualify as meeting Local RAR, a wraparound contract must fully displace the RMR contract fixed costs.  The wraparound contract also must allow the generator to set the Annual Fixed Recovery Cost (AFRC) or Fixed Option Payment Factor (FOPF) of Annual Fixed Revenue Requirements (AFRR) to zero, such that the contracting LSE is paying 100% of the fixed costs and no other transmission customers are paying for that part of the RMR contract obligation.</t>
    </r>
  </si>
  <si>
    <t>Compliance Status
"Compliant" when Total Procurement plus RMR Allocation is greater than or equal to Local RAR</t>
  </si>
  <si>
    <t>Summary Table 2, Total Claimed Resource Adequacy Capacity in Big Creek/Ventura Local Area (MW)</t>
  </si>
  <si>
    <t>I. Physical Resources in ISO Control Area</t>
  </si>
  <si>
    <t>Scheduling Coordinator:</t>
  </si>
  <si>
    <t>Consistent with Rules 1 and 2.4 of the CPUC's Rules of Practice and</t>
  </si>
  <si>
    <t>shall expressly certify, under penalty of perjury, the following:</t>
  </si>
  <si>
    <t>Procedure, this resource adequacy compliance filing</t>
  </si>
  <si>
    <t>has been verified by an officer of the corporation, who</t>
  </si>
  <si>
    <t>Name:</t>
  </si>
  <si>
    <t>Email:</t>
  </si>
  <si>
    <t>Telephone:</t>
  </si>
  <si>
    <t>Certification of Information:</t>
  </si>
  <si>
    <t>Name of Load Serving Entity (LSE):</t>
  </si>
  <si>
    <t>1. I have responsibility for the activities reflected in this filing;</t>
  </si>
  <si>
    <t>City:</t>
  </si>
  <si>
    <t>State:</t>
  </si>
  <si>
    <t xml:space="preserve">Worksheet A. CERTIFICATION FORM </t>
  </si>
  <si>
    <t>Certified By Authorized LSE Representative (Name):</t>
  </si>
  <si>
    <t>Signature (sign the hard copy of filing):</t>
  </si>
  <si>
    <t>Address:</t>
  </si>
  <si>
    <t>Address 2:</t>
  </si>
  <si>
    <t xml:space="preserve">Worksheet I.  RESOURCES </t>
  </si>
  <si>
    <t>Energy Service Provider Registration Number (if applicable):</t>
  </si>
  <si>
    <t>Back-Up Contact Person for Questions about this Filing (Optional):</t>
  </si>
  <si>
    <t>Zip:</t>
  </si>
  <si>
    <t>Notes:</t>
  </si>
  <si>
    <t>These instructions for the RA Reporting Template spreadsheet consist of the following:</t>
  </si>
  <si>
    <r>
      <t>A.</t>
    </r>
    <r>
      <rPr>
        <b/>
        <i/>
        <sz val="7"/>
        <rFont val="Times New Roman"/>
        <family val="1"/>
      </rPr>
      <t xml:space="preserve">   </t>
    </r>
    <r>
      <rPr>
        <b/>
        <i/>
        <sz val="14"/>
        <rFont val="Arial"/>
        <family val="2"/>
      </rPr>
      <t>Overview</t>
    </r>
  </si>
  <si>
    <t>WRGHTP_7_AMENGY</t>
  </si>
  <si>
    <t>Compliance Status
"Compliant" when Local RA - DR, RMR, CAM for that area is less than Total Procurement in that Area</t>
  </si>
  <si>
    <t>Title:</t>
  </si>
  <si>
    <t>Date:</t>
  </si>
  <si>
    <r>
      <t xml:space="preserve">Table 1 shows the sum of Resource Adequacy Capacity reported for the LA Basin Local Area.  Physical Resources and Unit Specific DWR contracts designated as being located within this Local Area count towards this total.  Resources are tabulated in relation to the Scheduling Resource IDs that are selected in the drop down menu on the Physical Resource worksheet.  The Scheduling ID chosen will automatically populate the Local Designation column of the Physical Resource worksheet and will allow the Summary page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</si>
  <si>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B.</t>
    </r>
    <r>
      <rPr>
        <b/>
        <i/>
        <sz val="7"/>
        <rFont val="Times New Roman"/>
        <family val="1"/>
      </rPr>
      <t xml:space="preserve">   </t>
    </r>
    <r>
      <rPr>
        <b/>
        <i/>
        <sz val="14"/>
        <rFont val="Arial"/>
        <family val="2"/>
      </rPr>
      <t>Instructions for the Certification Sheet</t>
    </r>
  </si>
  <si>
    <t>The Certification Sheet is to be completed and signed by an appropriate officer of the company.</t>
  </si>
  <si>
    <t>LA Basin</t>
  </si>
  <si>
    <t>3. Based on my knowledge, information, or belief, this filing does not contain any untrue statement of a material fact or omit to state a material fact necessary to make the statements made;</t>
  </si>
  <si>
    <t>4. Based on my knowledge, information, or belief, this [filing] contains all of the information required to be provided by CPUC orders, rules, and regulations.</t>
  </si>
  <si>
    <t>2. I have reviewed, or have caused to be reviewed, this compliance filing;</t>
  </si>
  <si>
    <t>Wraparound</t>
  </si>
  <si>
    <t>Scheduling Resource ID</t>
  </si>
  <si>
    <r>
      <t>Title</t>
    </r>
    <r>
      <rPr>
        <sz val="12"/>
        <rFont val="Times New Roman"/>
        <family val="1"/>
      </rPr>
      <t xml:space="preserve"> – The title of the person responsible for the accuracy and completeness of the form. </t>
    </r>
  </si>
  <si>
    <r>
      <t>Date</t>
    </r>
    <r>
      <rPr>
        <sz val="12"/>
        <rFont val="Times New Roman"/>
        <family val="1"/>
      </rPr>
      <t xml:space="preserve"> – The date the form is completed.</t>
    </r>
  </si>
  <si>
    <r>
      <t>Contact Information --</t>
    </r>
    <r>
      <rPr>
        <sz val="12"/>
        <rFont val="Times New Roman"/>
        <family val="1"/>
      </rPr>
      <t xml:space="preserve"> Provide this information to facilitate review of the filing.</t>
    </r>
  </si>
  <si>
    <t>WSENGY_1_UNIT 1</t>
  </si>
  <si>
    <t>WHEELABRATOR SHASTA UNITS 1-3 AGGREGATE</t>
  </si>
  <si>
    <t>YUBACT_1_SUNSWT</t>
  </si>
  <si>
    <t>YUBA CITY COGEN</t>
  </si>
  <si>
    <t>YUBACT_6_UNITA1</t>
  </si>
  <si>
    <t>ZOND_6_UNIT</t>
  </si>
  <si>
    <t>CONFIDENTIAL</t>
  </si>
  <si>
    <t>Element</t>
  </si>
  <si>
    <t>Submitted LSE Forecast (Metered Load + T&amp;D Losses + UFE)</t>
  </si>
  <si>
    <t>SCE</t>
  </si>
  <si>
    <t>Total</t>
  </si>
  <si>
    <t>Pro rata adjustment to match CEC forecast within 1%</t>
  </si>
  <si>
    <t>Coincidence Adjustment</t>
  </si>
  <si>
    <t>SCE Service Area</t>
  </si>
  <si>
    <t>TOTAL</t>
  </si>
  <si>
    <t>PG&amp;E Service Area</t>
  </si>
  <si>
    <t>SDG&amp;E Service Area</t>
  </si>
  <si>
    <t>TOTAL DEMAND RESPONSE RESOURCES</t>
  </si>
  <si>
    <t>Path 26 - N-S</t>
  </si>
  <si>
    <t>Path 26 - S-N</t>
  </si>
  <si>
    <t>SP26 CAM Capacity</t>
  </si>
  <si>
    <t>NP26 CAM Capacity</t>
  </si>
  <si>
    <r>
      <t>Telephone</t>
    </r>
    <r>
      <rPr>
        <sz val="12"/>
        <rFont val="Times New Roman"/>
        <family val="1"/>
      </rPr>
      <t xml:space="preserve"> - Enter the Telephone number of the contact or back up contact person for this filing</t>
    </r>
  </si>
  <si>
    <t xml:space="preserve">The Summary Tab of the Local Only Template tabulates data from the Physical Resource worksheet, and consists of the five Summary Tables described below.  As noted above, the Summary Tab is now entirely automated, and the LSE is not to enter any information on the Summary Page. </t>
  </si>
  <si>
    <t>RA Compliance Period covered by this Filing:</t>
  </si>
  <si>
    <t>THERMAL ENERGY DEV. CORP.</t>
  </si>
  <si>
    <t>TIFFNY_1_DILLON</t>
  </si>
  <si>
    <t>TIGRCK_7_UNITS</t>
  </si>
  <si>
    <t>TIGER CREEK HYDRO AGGREGATE</t>
  </si>
  <si>
    <t>TKOPWR_2_UNIT</t>
  </si>
  <si>
    <t>TKO POWER</t>
  </si>
  <si>
    <t>TOADTW_6_UNIT</t>
  </si>
  <si>
    <t>TOAD TOWN</t>
  </si>
  <si>
    <t>TULLCK_7_UNITS</t>
  </si>
  <si>
    <t>TULLOCH HYDRO AGGREGATE</t>
  </si>
  <si>
    <t>UKIAH_7_LAKEMN</t>
  </si>
  <si>
    <t>ULTPCH_1_UNIT 1</t>
  </si>
  <si>
    <t>OGDEN POWER PACIFIC (CHINESE STATION)</t>
  </si>
  <si>
    <t>ULTPFR_1_UNIT 1</t>
  </si>
  <si>
    <t>ULTRCK_2_UNIT</t>
  </si>
  <si>
    <t>CAISO System</t>
  </si>
  <si>
    <t>GEYS17_2_BOTRCK</t>
  </si>
  <si>
    <t>GOLETA_6_TAJIGS</t>
  </si>
  <si>
    <t>VALLEY_7_BADLND</t>
  </si>
  <si>
    <t>Rio Bravo Rocklin</t>
  </si>
  <si>
    <t>USWND1_2_UNITS</t>
  </si>
  <si>
    <t>USWND2_1_UNITS</t>
  </si>
  <si>
    <t>USWND4_2_UNITS</t>
  </si>
  <si>
    <t>WISE HYDRO UNIT 2</t>
  </si>
  <si>
    <t>WISHON_6_UNITS</t>
  </si>
  <si>
    <t>WLLWCR_6_CEDRFL</t>
  </si>
  <si>
    <t>CEDAR FLAT HYDRO QF AGGREGATION</t>
  </si>
  <si>
    <t>WNDMAS_2_UNIT 1</t>
  </si>
  <si>
    <t>WOLFSK_1_UNITA1</t>
  </si>
  <si>
    <t>RVRVEW_1_UNITA1</t>
  </si>
  <si>
    <t>RVSIDE_6_RERCU1</t>
  </si>
  <si>
    <t>RVSIDE_6_RERCU2</t>
  </si>
  <si>
    <t>Worksheet A. SUMMARY</t>
  </si>
  <si>
    <t>RVSIDE_6_SPRING</t>
  </si>
  <si>
    <t>USWNDR_2_UNITS</t>
  </si>
  <si>
    <t>USWPFK_6_FRICK</t>
  </si>
  <si>
    <t>USWPJR_2_UNITS</t>
  </si>
  <si>
    <t>VACADX_1_QF</t>
  </si>
  <si>
    <t>SMALL QF AGGREGATION - VACAVILLE</t>
  </si>
  <si>
    <t>VACADX_1_UNITA1</t>
  </si>
  <si>
    <t>VALLEY_7_UNITA1</t>
  </si>
  <si>
    <t>VERNON_6_GONZL1</t>
  </si>
  <si>
    <t>H. Gonzales Unit #1</t>
  </si>
  <si>
    <t>VERNON_6_GONZL2</t>
  </si>
  <si>
    <t>H. Gonzales Unit #2</t>
  </si>
  <si>
    <t>VERNON_6_MALBRG</t>
  </si>
  <si>
    <t>Malburg Generating Station</t>
  </si>
  <si>
    <t>VESTAL_6_QF</t>
  </si>
  <si>
    <t>VESTAL_6_WDFIRE</t>
  </si>
  <si>
    <t>VICTOR_1_QF</t>
  </si>
  <si>
    <t>VINCNT_2_QF</t>
  </si>
  <si>
    <t>VINCNT_2_WESTWD</t>
  </si>
  <si>
    <t>VISTA_6_QF</t>
  </si>
  <si>
    <t>VOLTA_2_UNIT 1</t>
  </si>
  <si>
    <t>VOLTA HYDRO UNIT 1</t>
  </si>
  <si>
    <t>VOLTA_2_UNIT 2</t>
  </si>
  <si>
    <t>Volta Hydro Unit 2</t>
  </si>
  <si>
    <t>VOLTA_7_QFUNTS</t>
  </si>
  <si>
    <t>WADHAM_6_UNIT</t>
  </si>
  <si>
    <t>WADHAM ENERGY LTD. PART.</t>
  </si>
  <si>
    <t>WALNUT_6_HILLGEN</t>
  </si>
  <si>
    <t>WALNUT_7_WCOVCT</t>
  </si>
  <si>
    <t>WALNUT_7_WCOVST</t>
  </si>
  <si>
    <t>WARNE_2_UNIT</t>
  </si>
  <si>
    <t>WARNE HYDRO AGGREGATE</t>
  </si>
  <si>
    <t>WDFRDF_2_UNITS</t>
  </si>
  <si>
    <t>WDLEAF_7_UNIT 1</t>
  </si>
  <si>
    <t>WOODLEAF HYDRO</t>
  </si>
  <si>
    <t>WESTPT_2_UNIT</t>
  </si>
  <si>
    <t>West Point Hydro Plant</t>
  </si>
  <si>
    <t>WHTWTR_1_WINDA1</t>
  </si>
  <si>
    <t>Whitewater Hill Wind Project</t>
  </si>
  <si>
    <t>WISE_1_UNIT 1</t>
  </si>
  <si>
    <t>Wise Hydro Unit 1</t>
  </si>
  <si>
    <t>WISE_1_UNIT 2</t>
  </si>
  <si>
    <t>SLUISP_2_UNITS</t>
  </si>
  <si>
    <t>SAN LUIS (GIANELLI) PUMP-GEN (AGGREGATE)</t>
  </si>
  <si>
    <t>SLYCRK_1_UNIT 1</t>
  </si>
  <si>
    <t>SLY CREEK HYDRO</t>
  </si>
  <si>
    <t>SMPRIP_1_SMPSON</t>
  </si>
  <si>
    <t>SMUDGO_7_UNIT 1</t>
  </si>
  <si>
    <t>SNCLRA_6_QF</t>
  </si>
  <si>
    <t>SNDBAR_7_UNIT 1</t>
  </si>
  <si>
    <t>SAND BAR HYDRO</t>
  </si>
  <si>
    <t>SNMALF_6_UNITS</t>
  </si>
  <si>
    <t>Sonoma County Landfill</t>
  </si>
  <si>
    <t>SOUTH_2_UNIT</t>
  </si>
  <si>
    <t>SOUTH HYDRO</t>
  </si>
  <si>
    <t>SPAULD_6_UNIT 3</t>
  </si>
  <si>
    <t>SPAULDING HYDRO PH 3 UNIT</t>
  </si>
  <si>
    <t>SPAULD_6_UNIT12</t>
  </si>
  <si>
    <t>SPAULDING HYDRO PH 1 &amp; 2 AGGREGATE</t>
  </si>
  <si>
    <t>SPBURN_2_UNIT 1</t>
  </si>
  <si>
    <t>SPI LI_2_UNIT 1</t>
  </si>
  <si>
    <t>SPIAND_1_UNIT</t>
  </si>
  <si>
    <t>SPICER_1_UNITS</t>
  </si>
  <si>
    <t>SPICER HYDRO UNITS 1-3 AGGREGATE</t>
  </si>
  <si>
    <t>SPQUIN_6_SRPCQU</t>
  </si>
  <si>
    <t>SPRGAP_1_UNIT 1</t>
  </si>
  <si>
    <t>SPRING GAP HYDRO</t>
  </si>
  <si>
    <t>SPRGVL_2_QF</t>
  </si>
  <si>
    <t>SPRGVL_2_TULE</t>
  </si>
  <si>
    <t>TULE RIVER HYDRO PLANT (PG&amp;E)</t>
  </si>
  <si>
    <t>SPRGVL_2_TULESC</t>
  </si>
  <si>
    <t>SMALL QF AGGREGATION - LOS BANOS</t>
  </si>
  <si>
    <t>PHOENX_1_UNIT</t>
  </si>
  <si>
    <t>PHOENIX PH</t>
  </si>
  <si>
    <t>PINFLT_7_UNITS</t>
  </si>
  <si>
    <t>PINE FLAT HYDRO AGGREGATE</t>
  </si>
  <si>
    <t>PIT1_7_UNIT 1</t>
  </si>
  <si>
    <t>PIT PH 1 UNIT 1</t>
  </si>
  <si>
    <t>PIT1_7_UNIT 2</t>
  </si>
  <si>
    <t>PIT PH 1 UNIT 2</t>
  </si>
  <si>
    <t>PIT3_7_PL1X3</t>
  </si>
  <si>
    <t>PIT4_7_PL1X2</t>
  </si>
  <si>
    <t>TULE RIVER HYDRO PLANT (SCE)</t>
  </si>
  <si>
    <t>STANIS_7_UNIT 1</t>
  </si>
  <si>
    <t>STANISLAUS HYDRO</t>
  </si>
  <si>
    <t>STIGCT_2_LODI</t>
  </si>
  <si>
    <t>LODI STIG UNIT</t>
  </si>
  <si>
    <t>STNRES_1_UNIT</t>
  </si>
  <si>
    <t>STANISLAUS WASTE ENERGY CO.</t>
  </si>
  <si>
    <t>SUNRIS_2_PL1X3</t>
  </si>
  <si>
    <t>Sunrise Power Project AGGREGATE II</t>
  </si>
  <si>
    <t>SUNSET_2_UNITS</t>
  </si>
  <si>
    <t>SUTTER_2_PL1X3</t>
  </si>
  <si>
    <t>TBLMTN_6_QF</t>
  </si>
  <si>
    <t>SMALL QF AGGREGATION - PARADISE</t>
  </si>
  <si>
    <t>LSE Allocations Tab</t>
  </si>
  <si>
    <t>ID and Local Area Tab</t>
  </si>
  <si>
    <t>TERMEX_2_PL1X3</t>
  </si>
  <si>
    <t>TESLA_1_QF</t>
  </si>
  <si>
    <t>THMENG_1_UNIT 1</t>
  </si>
  <si>
    <t>POTTER_6_UNITS</t>
  </si>
  <si>
    <t>Potter Valley</t>
  </si>
  <si>
    <t>POTTER_7_VECINO</t>
  </si>
  <si>
    <t>Vecino Vineyards LLC</t>
  </si>
  <si>
    <t>PSWEET_7_QFUNTS</t>
  </si>
  <si>
    <t>RCKCRK_7_UNIT 1</t>
  </si>
  <si>
    <t>ROCK CREEK HYDRO UNIT 1</t>
  </si>
  <si>
    <t>RCKCRK_7_UNIT 2</t>
  </si>
  <si>
    <t>ROCK CREEK HYDRO UNIT 2</t>
  </si>
  <si>
    <t>RECTOR_2_KAWEAH</t>
  </si>
  <si>
    <t>KAWEAH PH 2 &amp; 3 PSP AGGREGATE</t>
  </si>
  <si>
    <t>RECTOR_2_KAWH 1</t>
  </si>
  <si>
    <t>KAWEAH PH 1 UNIT 1</t>
  </si>
  <si>
    <t>RECTOR_2_QF</t>
  </si>
  <si>
    <t>RECTOR_7_TULARE</t>
  </si>
  <si>
    <t>REDBLF_6_UNIT</t>
  </si>
  <si>
    <t>RED BLUFF PEAKER PLANT</t>
  </si>
  <si>
    <t>REDOND_7_UNIT 5</t>
  </si>
  <si>
    <t>REDONDO GEN STA. UNIT 5</t>
  </si>
  <si>
    <t>REDOND_7_UNIT 6</t>
  </si>
  <si>
    <t>REDONDO GEN STA. UNIT 6</t>
  </si>
  <si>
    <t>REDOND_7_UNIT 7</t>
  </si>
  <si>
    <t>REDONDO GEN STA. UNIT 7</t>
  </si>
  <si>
    <t>REDOND_7_UNIT 8</t>
  </si>
  <si>
    <t>REDONDO GEN STA. UNIT 8</t>
  </si>
  <si>
    <t>RHONDO_2_QF</t>
  </si>
  <si>
    <t>RICHMN_7_BAYENV</t>
  </si>
  <si>
    <t>BAY ENVIRONMENTAL (NOVE POWER)</t>
  </si>
  <si>
    <t>RIOBRV_6_UNIT 1</t>
  </si>
  <si>
    <t>ROLLIN_6_UNIT</t>
  </si>
  <si>
    <t>ROLLINS HYDRO</t>
  </si>
  <si>
    <t>SMALL QF AGGREGATION - SANTA CRUZ</t>
  </si>
  <si>
    <t>MOSSLD_2_PSP1</t>
  </si>
  <si>
    <t>MOSS LANDING POWER BLOCK 1</t>
  </si>
  <si>
    <t>MOSSLD_2_PSP2</t>
  </si>
  <si>
    <t>MOSS LANDING POWER BLOCK 2</t>
  </si>
  <si>
    <t>MOSSLD_7_UNIT 6</t>
  </si>
  <si>
    <t>MOSS LANDING UNIT 6</t>
  </si>
  <si>
    <t>MOSSLD_7_UNIT 7</t>
  </si>
  <si>
    <t>MOSS LANDING UNIT 7</t>
  </si>
  <si>
    <t>MRGT_6_MMAREF</t>
  </si>
  <si>
    <t>Miramar Energy Facility</t>
  </si>
  <si>
    <t>MRGT_7_UNITS</t>
  </si>
  <si>
    <t>MIRAMAR COMBUSTION TURBINE AGGREGATE</t>
  </si>
  <si>
    <t>MSHGTS_6_MMARLF</t>
  </si>
  <si>
    <t>MIRAMAR LANDFILL</t>
  </si>
  <si>
    <t>MSSION_2_QF</t>
  </si>
  <si>
    <t>SALTSP_7_UNITS</t>
  </si>
  <si>
    <t>SALT SPRINGS HYDRO AGGREGATE</t>
  </si>
  <si>
    <t>SANJOA_1_UNIT 1</t>
  </si>
  <si>
    <t>SANTFG_7_UNITS</t>
  </si>
  <si>
    <t>SANTGO_6_COYOTE</t>
  </si>
  <si>
    <t>GAS RECOVERY SYS. (COYOTE CANYON)</t>
  </si>
  <si>
    <t>SAUGUS_6_QF</t>
  </si>
  <si>
    <t>SAUGUS_7_LOPEZ</t>
  </si>
  <si>
    <t>MM Lopez Energy</t>
  </si>
  <si>
    <t>SBERDO_2_PSP3</t>
  </si>
  <si>
    <t>Mountainview Gen Sta. Unit 3</t>
  </si>
  <si>
    <t>SBERDO_2_PSP4</t>
  </si>
  <si>
    <t>Mountainview Gen Sta. Unit 4</t>
  </si>
  <si>
    <t>SBERDO_2_SNTANA</t>
  </si>
  <si>
    <t>SANTA ANA PSP</t>
  </si>
  <si>
    <t>SBERDO_6_MILLCK</t>
  </si>
  <si>
    <t>MILL CREEK PSP</t>
  </si>
  <si>
    <t>SEAWST_6_LAPOS</t>
  </si>
  <si>
    <t>SEGS_1_SEGS2</t>
  </si>
  <si>
    <t>NWCSTL_7_UNIT 1</t>
  </si>
  <si>
    <t>NEWCASTLE HYDRO</t>
  </si>
  <si>
    <t>OAK C_7_UNIT 1</t>
  </si>
  <si>
    <t>OAKLAND STATION C GT UNIT 1</t>
  </si>
  <si>
    <t>OAK C_7_UNIT 2</t>
  </si>
  <si>
    <t>OAKLAND STATION C GT UNIT 2</t>
  </si>
  <si>
    <t>OAK C_7_UNIT 3</t>
  </si>
  <si>
    <t>OAKLAND STATION C GT UNIT 3</t>
  </si>
  <si>
    <t>OILDAL_1_UNIT 1</t>
  </si>
  <si>
    <t>OILFLD_7_QFUNTS</t>
  </si>
  <si>
    <t>OLINDA_2_QF</t>
  </si>
  <si>
    <t>OLINDA_7_LNDFIL</t>
  </si>
  <si>
    <t>OLSEN_2_UNIT</t>
  </si>
  <si>
    <t>OLSEN POWER PARTNERS</t>
  </si>
  <si>
    <t>ORMOND_7_UNIT 1</t>
  </si>
  <si>
    <t>ORMOND BEACH GEN STA. UNIT 1</t>
  </si>
  <si>
    <t>ORMOND_7_UNIT 2</t>
  </si>
  <si>
    <t>ORMOND BEACH GEN STA. UNIT 2</t>
  </si>
  <si>
    <t>OROVIL_6_UNIT</t>
  </si>
  <si>
    <t>OTAY_6_PL1X2</t>
  </si>
  <si>
    <t>OTAY_6_UNITB1</t>
  </si>
  <si>
    <t>OTAY LANDFILL UNITS AGGREGATE</t>
  </si>
  <si>
    <t>OXBOW_6_DRUM</t>
  </si>
  <si>
    <t>OXBOW HYDRO</t>
  </si>
  <si>
    <t>PACLUM_6_UNIT</t>
  </si>
  <si>
    <t>PACORO_6_UNIT</t>
  </si>
  <si>
    <t>PADUA_2_ONTARO</t>
  </si>
  <si>
    <t>PADUA_6_QF</t>
  </si>
  <si>
    <t>PADUA_7_SDIMAS</t>
  </si>
  <si>
    <t>San Dimas Wash Hydro</t>
  </si>
  <si>
    <t>PALALT_7_COBUG</t>
  </si>
  <si>
    <t>PALOMR_2_PL1X3</t>
  </si>
  <si>
    <t>Palomar Energy Center</t>
  </si>
  <si>
    <t>PANDOL_6_UNIT</t>
  </si>
  <si>
    <t>LARKSP_6_UNIT 1</t>
  </si>
  <si>
    <t>LARKSPUR PEAKER UNIT 1</t>
  </si>
  <si>
    <t>LARKSP_6_UNIT 2</t>
  </si>
  <si>
    <t>LARKSPUR PEAKER UNIT 2</t>
  </si>
  <si>
    <t>LAROA1_2_UNITA1</t>
  </si>
  <si>
    <t>LAROA2_2_UNITA1</t>
  </si>
  <si>
    <t>LEBECS_2_UNITS</t>
  </si>
  <si>
    <t>LECEF_1_UNITS</t>
  </si>
  <si>
    <t>LOS ESTEROS ENERGY FACILITY AGGREGATE</t>
  </si>
  <si>
    <t>LFC 51_2_UNIT 1</t>
  </si>
  <si>
    <t>PATTERSON PASS WIND FARM LLC</t>
  </si>
  <si>
    <t>LGHTHP_6_ICEGEN</t>
  </si>
  <si>
    <t>LGHTHP_6_QF</t>
  </si>
  <si>
    <t>LIVOAK_1_UNIT 1</t>
  </si>
  <si>
    <t>LIVE OAK LIMITED</t>
  </si>
  <si>
    <t>PIT PH 4 UNITS 1 &amp; 2 AGGREGATE</t>
  </si>
  <si>
    <t>PIT5_7_PL1X2</t>
  </si>
  <si>
    <t>PIT PH 5 UNITS 1 &amp; 2 AGGREGATE</t>
  </si>
  <si>
    <t>PIT5_7_PL3X4</t>
  </si>
  <si>
    <t>PIT PH 5 UNITS 3 &amp; 4 AGGREGATE</t>
  </si>
  <si>
    <t>PIT5_7_QFUNTS</t>
  </si>
  <si>
    <t>PIT 5 HYDRO QF UNITS</t>
  </si>
  <si>
    <t>PIT6_7_UNIT 1</t>
  </si>
  <si>
    <t>PIT PH 6 UNIT 1</t>
  </si>
  <si>
    <t>PIT6_7_UNIT 2</t>
  </si>
  <si>
    <t>PIT PH 6 UNIT 2</t>
  </si>
  <si>
    <t>PIT7_7_UNIT 1</t>
  </si>
  <si>
    <t>PIT PH 7 UNIT 1</t>
  </si>
  <si>
    <t>PIT7_7_UNIT 2</t>
  </si>
  <si>
    <t>PIT PH 7 UNIT 2</t>
  </si>
  <si>
    <t>PITTSP_7_UNIT 5</t>
  </si>
  <si>
    <t>PITTSBURG UNIT 5</t>
  </si>
  <si>
    <t>PITTSP_7_UNIT 6</t>
  </si>
  <si>
    <t>PITTSBURG UNIT 6</t>
  </si>
  <si>
    <t>PITTSP_7_UNIT 7</t>
  </si>
  <si>
    <t>PITTSBURG UNIT 7</t>
  </si>
  <si>
    <t>PLACVL_1_CHILIB</t>
  </si>
  <si>
    <t>Chili Bar Hydro</t>
  </si>
  <si>
    <t>PLACVL_1_RCKCRE</t>
  </si>
  <si>
    <t>PLACER UNIT (ROCK CREEK)</t>
  </si>
  <si>
    <t>PNOCHE_1_PL1X2</t>
  </si>
  <si>
    <t>Panoche Peaker</t>
  </si>
  <si>
    <t>PNOCHE_1_UNITA1</t>
  </si>
  <si>
    <t>POEPH_7_UNIT 1</t>
  </si>
  <si>
    <t>POE HYDRO UNIT 1</t>
  </si>
  <si>
    <t>POEPH_7_UNIT 2</t>
  </si>
  <si>
    <t>POE HYDRO UNIT 2</t>
  </si>
  <si>
    <t>Local Area</t>
  </si>
  <si>
    <t>Local RA obligation</t>
  </si>
  <si>
    <t>MIRLOM_6_PEAKER</t>
  </si>
  <si>
    <t>MNDALY_7_UNIT 1</t>
  </si>
  <si>
    <t>MANDALAY GEN STA. UNIT 1</t>
  </si>
  <si>
    <t>MNDALY_7_UNIT 2</t>
  </si>
  <si>
    <t>MANDALAY GEN STA. UNIT 2</t>
  </si>
  <si>
    <t>MNDALY_7_UNIT 3</t>
  </si>
  <si>
    <t>MANDALAY GEN STA. UNIT 3</t>
  </si>
  <si>
    <t>MONLTH_6_BOREL</t>
  </si>
  <si>
    <t>BOREL HYDRO UNITS 1-3 AGGREGATE</t>
  </si>
  <si>
    <t>MONTPH_7_UNITS</t>
  </si>
  <si>
    <t>MONTICELLO HYDRO AGGREGATE</t>
  </si>
  <si>
    <t>MOORPK_6_QF</t>
  </si>
  <si>
    <t>MOORPK_7_UNITA1</t>
  </si>
  <si>
    <t>WEME- Simi Valley Landfill</t>
  </si>
  <si>
    <t>MORBAY_7_UNIT 3</t>
  </si>
  <si>
    <t>MORBAY_7_UNIT 4</t>
  </si>
  <si>
    <t>MOSSLD_1_QF</t>
  </si>
  <si>
    <t>CANYON POWER PLANT UNIT 2</t>
  </si>
  <si>
    <t>CANYON POWER PLANT UNIT 3</t>
  </si>
  <si>
    <t>CANYON POWER PLANT UNIT 4</t>
  </si>
  <si>
    <t>APLHIL_1_SLABCK</t>
  </si>
  <si>
    <t>SLAB CREEK HYDRO</t>
  </si>
  <si>
    <t>AVENAL_6_AVPARK</t>
  </si>
  <si>
    <t>Avenal Park Solar Project</t>
  </si>
  <si>
    <t>AVENAL_6_SANDDG</t>
  </si>
  <si>
    <t>Sand Drag Solar Project</t>
  </si>
  <si>
    <t>AVENAL_6_SUNCTY</t>
  </si>
  <si>
    <t>Sun City Solar Project</t>
  </si>
  <si>
    <t>BLAST_1_WIND</t>
  </si>
  <si>
    <t>Mountain View IV Wind</t>
  </si>
  <si>
    <t>CalPeak Power Border Unit 1</t>
  </si>
  <si>
    <t>BRDSLD_2_MTZUM2</t>
  </si>
  <si>
    <t>NextEra Energy Montezuma Wind II</t>
  </si>
  <si>
    <t>BRDSLD_2_SHLO3A</t>
  </si>
  <si>
    <t>Shiloh III Wind Project, LLC</t>
  </si>
  <si>
    <t>BRODIE_2_WIND</t>
  </si>
  <si>
    <t>Coram Brodie Wind Project</t>
  </si>
  <si>
    <t>BUCKWD_1_QF</t>
  </si>
  <si>
    <t>Buckwind Re-powering project</t>
  </si>
  <si>
    <t>CAMCHE_1_PL1X3</t>
  </si>
  <si>
    <t>CAMANCHE UNITS  1, 2 &amp;  3 AGGREGATE</t>
  </si>
  <si>
    <t>CAMPFW_7_FARWST</t>
  </si>
  <si>
    <t>CAMP FAR WEST HYDRO</t>
  </si>
  <si>
    <t>Sycamore Energy 1</t>
  </si>
  <si>
    <t>COPMTN_2_CM10</t>
  </si>
  <si>
    <t>SMALL QF AGGREGATION - SAN DIEGO</t>
  </si>
  <si>
    <t>MTNPOS_1_UNIT</t>
  </si>
  <si>
    <t>MT.POSO COGENERATION CO.</t>
  </si>
  <si>
    <t>MTWIND_1_UNIT 1</t>
  </si>
  <si>
    <t>Mountain View Power Project I</t>
  </si>
  <si>
    <t>MTWIND_1_UNIT 2</t>
  </si>
  <si>
    <t>Mountain View Power Project II</t>
  </si>
  <si>
    <t>MTWIND_1_UNIT 3</t>
  </si>
  <si>
    <t>NAROW1_2_UNIT</t>
  </si>
  <si>
    <t>NARROWS PH 1 UNIT</t>
  </si>
  <si>
    <t>NAROW2_2_UNIT</t>
  </si>
  <si>
    <t>NARROWS PH 2 UNIT</t>
  </si>
  <si>
    <t>NAVYII_2_UNITS</t>
  </si>
  <si>
    <t>NCPA_7_GP1UN1</t>
  </si>
  <si>
    <t>NCPA GEO PLANT 1 UNIT 1</t>
  </si>
  <si>
    <t>NCPA_7_GP1UN2</t>
  </si>
  <si>
    <t>NCPA GEO PLANT 1 UNIT 2</t>
  </si>
  <si>
    <t>NCPA_7_GP2UN3</t>
  </si>
  <si>
    <t>NCPA GEO PLANT 2 UNIT 3</t>
  </si>
  <si>
    <t>NCPA_7_GP2UN4</t>
  </si>
  <si>
    <t>NCPA GEO PLANT 2 UNIT 4</t>
  </si>
  <si>
    <t>NEWARK_1_QF</t>
  </si>
  <si>
    <t>NHOGAN_6_UNITS</t>
  </si>
  <si>
    <t>NEW HOGAN PH AGGREGATE</t>
  </si>
  <si>
    <t>KERKH1_7_UNIT 3</t>
  </si>
  <si>
    <t>KERKHOFF PH 1 UNIT #3</t>
  </si>
  <si>
    <t>KERKH2_7_UNIT 1</t>
  </si>
  <si>
    <t>KERKHOFF PH 2 UNIT #1</t>
  </si>
  <si>
    <t>KERRGN_1_UNIT 1</t>
  </si>
  <si>
    <t>KILARC_2_UNIT 1</t>
  </si>
  <si>
    <t>KILARC HYDRO</t>
  </si>
  <si>
    <t>KINGCO_1_KINGBR</t>
  </si>
  <si>
    <t>KINGRV_7_UNIT 1</t>
  </si>
  <si>
    <t>KINGS RIVER HYDRO UNIT 1</t>
  </si>
  <si>
    <t>KNGCTY_6_UNITA1</t>
  </si>
  <si>
    <t>KRAMER_1_SEGS37</t>
  </si>
  <si>
    <t>KRAMER_2_SEGS89</t>
  </si>
  <si>
    <t>KRNCNY_6_UNIT</t>
  </si>
  <si>
    <t>LAGBEL_6_QF</t>
  </si>
  <si>
    <t>LAPLMA_2_UNIT 1</t>
  </si>
  <si>
    <t>La Paloma Generating Plant Unit #1</t>
  </si>
  <si>
    <t>LAPLMA_2_UNIT 2</t>
  </si>
  <si>
    <t>La Paloma Generating Plant Unit #2</t>
  </si>
  <si>
    <t>LAPLMA_2_UNIT 3</t>
  </si>
  <si>
    <t>La Paloma Generating Plant Unit #3</t>
  </si>
  <si>
    <t>LAPLMA_2_UNIT 4</t>
  </si>
  <si>
    <t>Cuyamaca Peak Energy Plant</t>
  </si>
  <si>
    <t>CalPeak Power Enterprise Unit 1</t>
  </si>
  <si>
    <t>FROGTN_7_UTICA</t>
  </si>
  <si>
    <t>GARNET_1_WINDS</t>
  </si>
  <si>
    <t>Garnet Winds Aggregation</t>
  </si>
  <si>
    <t>GRSCRK_6_BGCKWW</t>
  </si>
  <si>
    <t>BIG CREEK WATER WORKS - CEDAR FLAT</t>
  </si>
  <si>
    <t>HIGGNS_1_COMBIE</t>
  </si>
  <si>
    <t>Combie South</t>
  </si>
  <si>
    <t>HILAND_7_YOLOWD</t>
  </si>
  <si>
    <t>CLEAR LAKE UNIT 1</t>
  </si>
  <si>
    <t>LAKHDG_6_UNIT 1</t>
  </si>
  <si>
    <t>Lake Hodges Pumped Storage-Unit1</t>
  </si>
  <si>
    <t>LAKHDG_6_UNIT 2</t>
  </si>
  <si>
    <t>Lake Hodges Pumped Storage-Unit2</t>
  </si>
  <si>
    <t>MRCHNT_2_PL1X3</t>
  </si>
  <si>
    <t>Desert Star Energy Center</t>
  </si>
  <si>
    <t>OLINDA_2_LNDFL2</t>
  </si>
  <si>
    <t>Brea Power II</t>
  </si>
  <si>
    <t>CalPeak Power Panoche Unit 1</t>
  </si>
  <si>
    <t>RENWD_1_QF</t>
  </si>
  <si>
    <t>Renwind re-powering project</t>
  </si>
  <si>
    <t>SBERDO_2_REDLND</t>
  </si>
  <si>
    <t>Redlands RT Solar</t>
  </si>
  <si>
    <t>SCHNDR_1_FIVPTS</t>
  </si>
  <si>
    <t>Five Points Solar Station</t>
  </si>
  <si>
    <t>SCHNDR_1_WSTSDE</t>
  </si>
  <si>
    <t>Westside Solar Station</t>
  </si>
  <si>
    <t>STROUD_6_SOLAR</t>
  </si>
  <si>
    <t>Stroud Solar Station</t>
  </si>
  <si>
    <t>Vasco Wind</t>
  </si>
  <si>
    <t>CalPeak Power Vaca Dixon Unit 1</t>
  </si>
  <si>
    <t>VISTA_2_RIALTO</t>
  </si>
  <si>
    <t>Rialto RT Solar</t>
  </si>
  <si>
    <t>WNDSTR_2_WIND</t>
  </si>
  <si>
    <t>Windstar</t>
  </si>
  <si>
    <t>LMBEPK_2_UNITA1</t>
  </si>
  <si>
    <t>LMBEPK_2_UNITA2</t>
  </si>
  <si>
    <t>LMBEPK_2_UNITA3</t>
  </si>
  <si>
    <t>LMEC_1_PL1X3</t>
  </si>
  <si>
    <t>LODI25_2_UNIT 1</t>
  </si>
  <si>
    <t>LODI GAS TURBINE</t>
  </si>
  <si>
    <t>MALAGA_1_PL1X2</t>
  </si>
  <si>
    <t>MALCHQ_7_UNIT 1</t>
  </si>
  <si>
    <t>MALACHA HYDRO L.P.</t>
  </si>
  <si>
    <t>MCCALL_1_QF</t>
  </si>
  <si>
    <t>MCSWAN_6_UNITS</t>
  </si>
  <si>
    <t>MC SWAIN HYDRO</t>
  </si>
  <si>
    <t>MDFKRL_2_PROJCT</t>
  </si>
  <si>
    <t>MIDDLE FORK AND RALSTON PSP</t>
  </si>
  <si>
    <t>MERCFL_6_UNIT</t>
  </si>
  <si>
    <t>MERCED FALLS</t>
  </si>
  <si>
    <t>MESAP_1_QF</t>
  </si>
  <si>
    <t>SMALL QF AGGREGATION - SAN LUIS OBISPO</t>
  </si>
  <si>
    <t>MESAS_2_QF</t>
  </si>
  <si>
    <t>METCLF_1_QF</t>
  </si>
  <si>
    <t>SMALL QF AGGREGATION - SANTA CLARA WD</t>
  </si>
  <si>
    <t>METEC_2_PL1X3</t>
  </si>
  <si>
    <t>RESOURCE_ID</t>
  </si>
  <si>
    <t xml:space="preserve">
Generator Name</t>
  </si>
  <si>
    <t>CPC East - Alta Wind 4</t>
  </si>
  <si>
    <t>CPC East - Alta Wind 5</t>
  </si>
  <si>
    <t>ALTA3A_2_CPCE8</t>
  </si>
  <si>
    <t>CPC East - Alta Wind 8</t>
  </si>
  <si>
    <t>CPC West - Alta Wind 1</t>
  </si>
  <si>
    <t>CPC West - Alta Wind II</t>
  </si>
  <si>
    <t>CPC West - Alta 3</t>
  </si>
  <si>
    <t>ALTA4B_2_CPCW6</t>
  </si>
  <si>
    <t>CPC West - Alta Wind 6</t>
  </si>
  <si>
    <t>ANAHM_2_CANYN1</t>
  </si>
  <si>
    <t>CANYON POWER PLANT UNIT 1</t>
  </si>
  <si>
    <t>ANAHM_2_CANYN2</t>
  </si>
  <si>
    <t xml:space="preserve">
Compliance Status
"Compliant" when Flexible RA - CAM for that area is less than Total Procurement in that Area</t>
  </si>
  <si>
    <t>SDGE</t>
  </si>
  <si>
    <t>Peak Demand for Month of Calendar 2015 (MW)</t>
  </si>
  <si>
    <t>EE/DG/DR Adjustment</t>
  </si>
  <si>
    <t>Totals</t>
  </si>
  <si>
    <t>Up to 32% for cat 2 &amp; 3 (CUMULATIVE MAX)</t>
  </si>
  <si>
    <t>ADOBEE_1_SOLAR</t>
  </si>
  <si>
    <t>ARBWD_6_QF</t>
  </si>
  <si>
    <t>ARVINN_6_ORION2</t>
  </si>
  <si>
    <t>BANGOR_6_HYDRO</t>
  </si>
  <si>
    <t>CHINO_2_JURUPA</t>
  </si>
  <si>
    <t>CHINO_2_SASOLR</t>
  </si>
  <si>
    <t>CONTRL_1_CASAD1</t>
  </si>
  <si>
    <t>CORRAL_6_SJOAQN</t>
  </si>
  <si>
    <t>CPVERD_2_SOLAR</t>
  </si>
  <si>
    <t>CRELMN_6_RAMON1</t>
  </si>
  <si>
    <t>CRELMN_6_RAMON2</t>
  </si>
  <si>
    <t>CSLR4S_2_SOLAR</t>
  </si>
  <si>
    <t>DAVIS_1_SOLAR1</t>
  </si>
  <si>
    <t>DAVIS_1_SOLAR2</t>
  </si>
  <si>
    <t>DEVERS_1_SOLAR</t>
  </si>
  <si>
    <t>DSRTSN_2_SOLAR1</t>
  </si>
  <si>
    <t>DSRTSN_2_SOLAR2</t>
  </si>
  <si>
    <t>ESQUON_6_LNDFIL</t>
  </si>
  <si>
    <t>ETIWND_2_CHMPNE</t>
  </si>
  <si>
    <t>FTSWRD_6_TRFORK</t>
  </si>
  <si>
    <t>GATES_2_SOLAR</t>
  </si>
  <si>
    <t>GATES_2_WSOLAR</t>
  </si>
  <si>
    <t>GLDTWN_6_COLUM3</t>
  </si>
  <si>
    <t>GLDTWN_6_SOLAR</t>
  </si>
  <si>
    <t>GUERNS_6_SOLAR</t>
  </si>
  <si>
    <t>INTKEP_2_UNITS</t>
  </si>
  <si>
    <t>IVSLRP_2_SOLAR1</t>
  </si>
  <si>
    <t>JESSUP_1_HUDSON</t>
  </si>
  <si>
    <t>KANSAS_6_SOLAR</t>
  </si>
  <si>
    <t>KNGBRG_1_KBSLR1</t>
  </si>
  <si>
    <t>KNGBRG_1_KBSLR2</t>
  </si>
  <si>
    <t>LASSEN_6_AGV1</t>
  </si>
  <si>
    <t>MIDWD_6_WNDLND</t>
  </si>
  <si>
    <t>OAKWD_6_ZEPHWD</t>
  </si>
  <si>
    <t>OLIVEP_1_SOLAR</t>
  </si>
  <si>
    <t>PEORIA_1_SOLAR</t>
  </si>
  <si>
    <t>REEDLY_6_SOLAR</t>
  </si>
  <si>
    <t>RSMSLR_6_SOLAR1</t>
  </si>
  <si>
    <t>RSMSLR_6_SOLAR2</t>
  </si>
  <si>
    <t>SLSTR1_2_SOLAR1</t>
  </si>
  <si>
    <t>SYCAMR_2_UNIT 2</t>
  </si>
  <si>
    <t>SYCAMR_2_UNIT 4</t>
  </si>
  <si>
    <t>TOPAZ_2_SOLAR</t>
  </si>
  <si>
    <t>VICTOR_1_EXSLRA</t>
  </si>
  <si>
    <t>VICTOR_1_EXSLRB</t>
  </si>
  <si>
    <t>VICTOR_1_SOLAR1</t>
  </si>
  <si>
    <t>VLCNTR_6_VCSLR1</t>
  </si>
  <si>
    <t>VLCNTR_6_VCSLR2</t>
  </si>
  <si>
    <t>VOLTA_6_DIGHYD</t>
  </si>
  <si>
    <t>WAUKNA_1_SOLAR</t>
  </si>
  <si>
    <t>Adobe Solar</t>
  </si>
  <si>
    <t>Wind Resource II</t>
  </si>
  <si>
    <t>Orion 2 Solar</t>
  </si>
  <si>
    <t>Virginia Ranch Dam Powerplant</t>
  </si>
  <si>
    <t>Jurupa</t>
  </si>
  <si>
    <t>SS San Antonio West LLC</t>
  </si>
  <si>
    <t>Marsh Landing 1</t>
  </si>
  <si>
    <t>Marsh Landing 2</t>
  </si>
  <si>
    <t>Marsh Landing 3</t>
  </si>
  <si>
    <t>Marsh Landing 4</t>
  </si>
  <si>
    <t>Graphic Packaging Cogen</t>
  </si>
  <si>
    <t>Mammoth G1</t>
  </si>
  <si>
    <t>Ameresco San Joaquin</t>
  </si>
  <si>
    <t>Campo Verde Solar</t>
  </si>
  <si>
    <t>Ramona 1</t>
  </si>
  <si>
    <t>Ramona 2</t>
  </si>
  <si>
    <t>Csolar IV South</t>
  </si>
  <si>
    <t>Grasslands 3</t>
  </si>
  <si>
    <t>Grasslands 4</t>
  </si>
  <si>
    <t>Cascade Solar</t>
  </si>
  <si>
    <t>Desert Sunlight 300</t>
  </si>
  <si>
    <t>Desert Sunlight 250</t>
  </si>
  <si>
    <t>Neal Road Landfill Generating Facility</t>
  </si>
  <si>
    <t>Champagne</t>
  </si>
  <si>
    <t>Three Forks Water Power Project</t>
  </si>
  <si>
    <t>Wagner Wind</t>
  </si>
  <si>
    <t>Gates Solar Station</t>
  </si>
  <si>
    <t>West Gates Solar Station</t>
  </si>
  <si>
    <t>Columbia 3</t>
  </si>
  <si>
    <t>Rio Grande</t>
  </si>
  <si>
    <t>Guernsey Solar Station</t>
  </si>
  <si>
    <t>CCSF Hetch_Hetchy Hydro Aggregate</t>
  </si>
  <si>
    <t>Silver Ridge Mount Signal</t>
  </si>
  <si>
    <t>Kiara Anderson</t>
  </si>
  <si>
    <t>RE Kansas South</t>
  </si>
  <si>
    <t>Kingsburg1</t>
  </si>
  <si>
    <t>Kingsburg2</t>
  </si>
  <si>
    <t>AGV 1</t>
  </si>
  <si>
    <t>CARSON COGENERATION</t>
  </si>
  <si>
    <t>Windland Refresh 1</t>
  </si>
  <si>
    <t>Zephyr Park</t>
  </si>
  <si>
    <t>White River Solar</t>
  </si>
  <si>
    <t>Oroville Cogeneration, LP</t>
  </si>
  <si>
    <t>Sonora 1</t>
  </si>
  <si>
    <t>Terzian</t>
  </si>
  <si>
    <t>Rosamond One</t>
  </si>
  <si>
    <t>Rosamond Two</t>
  </si>
  <si>
    <t>Sentinel Unit 1</t>
  </si>
  <si>
    <t>Sentinel Unit 2</t>
  </si>
  <si>
    <t>Sentinel Unit 3</t>
  </si>
  <si>
    <t>Sentinel Unit 4</t>
  </si>
  <si>
    <t>Sentinel Unit 5</t>
  </si>
  <si>
    <t>Sentinel Unit 6</t>
  </si>
  <si>
    <t>Sentinel Unit 7</t>
  </si>
  <si>
    <t>Sentinel Unit 8</t>
  </si>
  <si>
    <t>Solar Star 1</t>
  </si>
  <si>
    <t>Sycamore Cogeneration Unit 2</t>
  </si>
  <si>
    <t>Sycamore Cogeneration Unit 4</t>
  </si>
  <si>
    <t>TDM</t>
  </si>
  <si>
    <t>Topaz Solar Farms</t>
  </si>
  <si>
    <t>Expressway Solar A</t>
  </si>
  <si>
    <t>Expressway Solar B</t>
  </si>
  <si>
    <t>Victor Phelan Solar One</t>
  </si>
  <si>
    <t>Valley Center 1</t>
  </si>
  <si>
    <t>Valley Center 2</t>
  </si>
  <si>
    <t>Digger Creek Ranch Hydro</t>
  </si>
  <si>
    <t>Corcoran Solar</t>
  </si>
  <si>
    <t>CEC Adjustment for Plausibility/Migrating load</t>
  </si>
  <si>
    <t>PG&amp;E</t>
  </si>
  <si>
    <t>Table 7 -Incremental Flex capacity requirements</t>
  </si>
  <si>
    <t>Countable Cumulative Flex Capacity</t>
  </si>
  <si>
    <t>Flexible Category 2 + Countable Flex Category 3
(MW)</t>
  </si>
  <si>
    <t>SCE Non-LCR</t>
  </si>
  <si>
    <t>PGE Non-LCR</t>
  </si>
  <si>
    <t xml:space="preserve">Table 3 - Other Allocations (MW) </t>
  </si>
  <si>
    <t>(do not delete the formulas in this column)</t>
  </si>
  <si>
    <t>**ADVISORY DATA for Month Ahead RA Compliance**( Represent 100% of Flexible Requirement)</t>
  </si>
  <si>
    <t>2016 Local RA</t>
  </si>
  <si>
    <t>The Year-Ahead Local/Flexibility RA Template is designed to assure that each Load Serving Entity (“LSE”) owns or contracts for sufficient capacity to meet its Local Resource Adequacy  (RA) Flexible RA Requirements for 2016.  Each LSE must use this template to submit a Year-ahead 2016 Local &amp; Flexibility RA Filing in the form and schedule described in the 2016 RA Guide.  Please consult the RA Filing Guide for more detail regarding 2016 implementation, as some things have changed.</t>
  </si>
  <si>
    <t>RA Compliance Period Covered by this Filing - 2016 Local &amp; Flexible RA</t>
  </si>
  <si>
    <t xml:space="preserve">No load migration adjustments will be made between the issuance of LSE Allocations for 2016 compliance year that are included in this template and the 2016 Final System and Local RA Filing.  </t>
  </si>
  <si>
    <t xml:space="preserve">The LSE Allocation spreadsheet is locked and the LSE is not able to change the information.  The LSE received their LSE specific Local RA obligation in a spreadsheet via email with Secure FTP on July 31, 2015.  Data is drawn from this spreadsheet to other parts of the template, and the LSE no longer needs to manually input values.  </t>
  </si>
  <si>
    <t xml:space="preserve">Table 1: Results of Energy Commission Review and Adjustment to the 2016 Year-Ahead Load Forecast </t>
  </si>
  <si>
    <t xml:space="preserve">Table 2: 2016 Demand Response Resources </t>
  </si>
  <si>
    <t xml:space="preserve">For purposes of Local and Flexible RAR, non-IOU LSEs will receive Local and Flexible RA obligations net of CAM and CHP RA benefits.  The Local and Flexible RARs  are lowered due to their share of RMR, CAM and CHP capacity for which their customers are paying a portion of the cost.  For IOUs, the Local and Flexible RA obligations are not be net of CAM and CHP resources, instead they will be increased by an amount equal to what is allocated out to the non-IOUs paying a share of the CAM annd CHP resources in their IOU TAC area.  IOUs can instead show the whole CAM or CHP reosurce in their RA filings and count it towards their RAR.  (This CAM and CHP accounting process is detailed in the 2016 RA guide.)  Demand Response year-ahead allocations are also taken off of the Local RA requirement.  </t>
  </si>
  <si>
    <t>The information for the ID and Local Area tab is taken from the Final CAISO NQC list for 2016 compliance year.  That list will be published on the CPUC website at this link:   http://www.cpuc.ca.gov/PUC/energy/Procurement/RA/ra_compliance_materials.htm.  This list contains resources that are able to provide NQC as of the date this template is sent to the LSE.  In between the date this template is sent to the LSE and the date of submission of the LSE's RA filing, new resources may reach COD and be available to provide RA capacity.  Their addition to the NQC list is made possible by three rows at the bottom of the ID and Local Area list that are currently left blank.  The LSE may enter information into those blank rows, or add rows in between these blank rows, in order to add new resources to the list.  The LSE is to add the new Scheduling Resource ID and the applicable Zonal RA Designation (South, North). This information is to be entered into the appropriate columns.  If this information is entered correctly, the LSE will be able to select the Scheduling Resource ID of the new unit, and the appropriate Local RA designation will populate the Local column.  Resources that reach COD and are added to the list by the LSE after a periodic update will be added at the next update.</t>
  </si>
  <si>
    <t>Pursuant to D.14-06-050, LSEs are now required to make a year-ahead and month ahead showing of flexible capacity for each month of the compliance year.   LSE are to report all of their committed flexible resources to meet the LSE’s allocated flexible capacity requirments.  This template is only for the Year-ahead flexible resource showing. For Monthly Ahead Flexible Resource showing please use the System template and consult the 2016 RA guide.</t>
  </si>
  <si>
    <t xml:space="preserve"> A committed flexible resource is a qualified flexible resource under contact to bid in to the ISO markets.   The committed flexible resources that an LSE reports will be counted toward meeting their 2016 flexible Requirements.   For a list of the Effective Flexible Capacity of Flexible resources please use the EFC list posted on the CPUC compliance website- (http://www.cpuc.ca.gov/PUC/energy/Procurement/RA/ra_compliance_materials.htm)</t>
  </si>
  <si>
    <r>
      <rPr>
        <b/>
        <sz val="12"/>
        <rFont val="Times New Roman"/>
        <family val="1"/>
      </rPr>
      <t xml:space="preserve">Capacity Effective End Date </t>
    </r>
    <r>
      <rPr>
        <sz val="12"/>
        <rFont val="Times New Roman"/>
        <family val="1"/>
      </rPr>
      <t>–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2016 and last through December 31 2016 end on 12/31/2016, not just the last day of the month.  Even if capacity levels change per month, please do not just list the last day of the current RA month.</t>
    </r>
  </si>
  <si>
    <r>
      <rPr>
        <b/>
        <sz val="12"/>
        <rFont val="Times New Roman"/>
        <family val="1"/>
      </rPr>
      <t>Janurary- December</t>
    </r>
    <r>
      <rPr>
        <sz val="12"/>
        <rFont val="Times New Roman"/>
        <family val="1"/>
      </rPr>
      <t xml:space="preserve"> - in columns G:R please list the amount, in MW, of committed flexible capacity the LSE has contrated for each month of the 2016 compliance year. </t>
    </r>
  </si>
  <si>
    <r>
      <rPr>
        <b/>
        <sz val="12"/>
        <rFont val="Times New Roman"/>
        <family val="1"/>
      </rPr>
      <t>Capacity Effective Start Date</t>
    </r>
    <r>
      <rPr>
        <sz val="12"/>
        <rFont val="Times New Roman"/>
        <family val="1"/>
      </rPr>
      <t xml:space="preserve"> –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2016 and last through December 31 2016 start 1/1/2016.</t>
    </r>
  </si>
  <si>
    <r>
      <t>Capacity Effective End Date –</t>
    </r>
    <r>
      <rPr>
        <sz val="12"/>
        <rFont val="Times New Roman"/>
        <family val="1"/>
      </rPr>
      <t xml:space="preserve">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2016 and last through December 31 2016 end on 12/31/2016, not just the last day of the month.  Even if capacity levels change per month, please do not just list the last day of the current RA month.</t>
    </r>
  </si>
  <si>
    <r>
      <t xml:space="preserve">Full NQC value of Resource: </t>
    </r>
    <r>
      <rPr>
        <sz val="12"/>
        <rFont val="Times New Roman"/>
        <family val="1"/>
      </rPr>
      <t>The full NQC of the resource, as listed by the Final 2016 NQC list posted to the CPUC website</t>
    </r>
  </si>
  <si>
    <t xml:space="preserve">Do not enter data into the gray shaded areas, since the sheet automatically sums each particular resource category and transfers the information to this Summary worksheet. If it is necessary to include more rows of data in any one worksheet, then make sure the spreadsheet properly creates the subtotal and that it transfers to the Summary Tables 1-5.  The Preliminary and Final Local RAR showings must include all RA units the LSE procures that are designated in any of the Local Areas or that are on the list of units that were provisionally offered RMR contracts for 2016; please do not restrict entries to units the LSE will count towards their own Local RAR.  </t>
  </si>
  <si>
    <t xml:space="preserve">Table 7 shows the monthly Flexible RA requirement broken down into Flex categories. It compares these monthly category requirements to how much flexible capacity  is claimed on Committed Flexible capacity worksheet.  It reports the countable flexible capacity (allowed given the category restriction) by category and compares that to the total 100% monthly requirment . Table 7 also provides a monthly status of where you are in relation to meeting your Month ahead  flexible RA requirement for each month of the coming year.   This is an advisiory table and only uses year ahead data to calcualte what monthly flexible requirements would be.  </t>
  </si>
  <si>
    <t xml:space="preserve">Table 6 shows the sum of Committed Flexible Resource Adequacy Capacity reported for the compliance year.  Resources are tabulated from the Committed flexible resource worksheet by month.  The table first calculates the sum of committed flexible resource (MW) for each month and compares those values to 90% of the total monthly Requirements. The table then reports whether the LSE has procured sufficient resources to meet the year ahead Flexible Requirement. </t>
  </si>
  <si>
    <t>Monthly CAM values shold be inserted here</t>
  </si>
  <si>
    <t>Table 4: Peak Demand Adjustments to account for Load Migration during 2016 (MW) - please see instructions</t>
  </si>
  <si>
    <t>Table 8 - Year Ahead CAM values (MW)</t>
  </si>
  <si>
    <t>7STDRD_1_SOLAR1</t>
  </si>
  <si>
    <t>Shafter Solar</t>
  </si>
  <si>
    <t>ACACIA_6_SOLAR</t>
  </si>
  <si>
    <t>Antelope West Solar</t>
  </si>
  <si>
    <t>ADMEST_6_SOLAR</t>
  </si>
  <si>
    <t>Adams East</t>
  </si>
  <si>
    <t>AGUCAL_5_SOLAR1</t>
  </si>
  <si>
    <t>Agua Caliente Solar</t>
  </si>
  <si>
    <t>ALLGNY_6_HYDRO1</t>
  </si>
  <si>
    <t>Salmon Creek Hydroelectric Project</t>
  </si>
  <si>
    <t>ARLVAL_5_SOLAR</t>
  </si>
  <si>
    <t>Arlington Valley Solar Energy II</t>
  </si>
  <si>
    <t>ATWEL2_1_SOLAR1</t>
  </si>
  <si>
    <t>CED Atwell Island West, LLC</t>
  </si>
  <si>
    <t>Beardsley Hydro</t>
  </si>
  <si>
    <t>BLCKWL_6_SOLAR1</t>
  </si>
  <si>
    <t>Blackwell Solar</t>
  </si>
  <si>
    <t>BLHVN_7_MENLOP</t>
  </si>
  <si>
    <t>GAS RECOVERY SYS. (MENLO PARK)</t>
  </si>
  <si>
    <t>BRDGVL_7_BAKER</t>
  </si>
  <si>
    <t>Baker Station Hydro</t>
  </si>
  <si>
    <t>CAMLOT_2_SOLAR1</t>
  </si>
  <si>
    <t>Camelot</t>
  </si>
  <si>
    <t>CAMLOT_2_SOLAR2</t>
  </si>
  <si>
    <t>Columbia Two</t>
  </si>
  <si>
    <t>CAYTNO_2_VASCO</t>
  </si>
  <si>
    <t>VASCO ROAD</t>
  </si>
  <si>
    <t>CHILLS_1_SYCLFL</t>
  </si>
  <si>
    <t>SYCAMORE LANDFILL</t>
  </si>
  <si>
    <t>CHINO_2_SOLAR2</t>
  </si>
  <si>
    <t>Kona Solar - Terra Francesca</t>
  </si>
  <si>
    <t>CLOVDL_1_SOLAR</t>
  </si>
  <si>
    <t>Cloverdale Solar I</t>
  </si>
  <si>
    <t>CLRKRD_6_COALCN</t>
  </si>
  <si>
    <t>COAL CANYON HYDRO</t>
  </si>
  <si>
    <t>CNTNLA_2_SOLAR2</t>
  </si>
  <si>
    <t>Centinels Solar Energy 2</t>
  </si>
  <si>
    <t>COCOSB_6_SOLAR</t>
  </si>
  <si>
    <t>Oakley Solar Project</t>
  </si>
  <si>
    <t>CORCAN_1_SOLAR1</t>
  </si>
  <si>
    <t>CID Solar</t>
  </si>
  <si>
    <t>CORCAN_1_SOLAR2</t>
  </si>
  <si>
    <t>Corcoran City</t>
  </si>
  <si>
    <t>CSTOGA_6_LNDFIL</t>
  </si>
  <si>
    <t>Clover Flat Land Fill Gas</t>
  </si>
  <si>
    <t>DELSUR_6_DRYFRB</t>
  </si>
  <si>
    <t xml:space="preserve">Dry Farm Ranch B </t>
  </si>
  <si>
    <t>DELSUR_6_SOLAR1</t>
  </si>
  <si>
    <t xml:space="preserve">Summer Solar North </t>
  </si>
  <si>
    <t>DEVERS_1_SOLAR1</t>
  </si>
  <si>
    <t>SEPV8</t>
  </si>
  <si>
    <t>DEVERS_1_SOLAR2</t>
  </si>
  <si>
    <t>SEPV9</t>
  </si>
  <si>
    <t>Donnells Hydro</t>
  </si>
  <si>
    <t>EGATE_7_NOCITY</t>
  </si>
  <si>
    <t>NORTH CITY UNIT (EASTGATE)</t>
  </si>
  <si>
    <t>ELCAP_1_SOLAR</t>
  </si>
  <si>
    <t>2097 Helton</t>
  </si>
  <si>
    <t>ENERSJ_2_WIND</t>
  </si>
  <si>
    <t>ESJ Wind Energy</t>
  </si>
  <si>
    <t>ENWIND_2_WIND2</t>
  </si>
  <si>
    <t>Ridgetop I</t>
  </si>
  <si>
    <t>ETIWND_2_RTS010</t>
  </si>
  <si>
    <t>SPVP010 Fontana RT Solar</t>
  </si>
  <si>
    <t>ETIWND_2_RTS015</t>
  </si>
  <si>
    <t>SPVP015</t>
  </si>
  <si>
    <t>ETIWND_2_RTS018</t>
  </si>
  <si>
    <t>SPVP018 Fontana RT Solar</t>
  </si>
  <si>
    <t>ETIWND_2_RTS023</t>
  </si>
  <si>
    <t>SPVP023 Fontana RT Solar</t>
  </si>
  <si>
    <t>ETIWND_2_SOLAR</t>
  </si>
  <si>
    <t>FONTANA RT SOLAR</t>
  </si>
  <si>
    <t>FAYETT_1_UNIT</t>
  </si>
  <si>
    <t>ARCADIAN RENEWABLE POWER CORP</t>
  </si>
  <si>
    <t>GARNET_1_SOLAR2</t>
  </si>
  <si>
    <t>Garnet Solar Power Generation Station 1</t>
  </si>
  <si>
    <t>GARNET_2_WIND1</t>
  </si>
  <si>
    <t>Phoenix</t>
  </si>
  <si>
    <t>GONZLS_6_UNIT</t>
  </si>
  <si>
    <t>Johnson Canyon Landfill</t>
  </si>
  <si>
    <t>GOOSLK_1_SOLAR1</t>
  </si>
  <si>
    <t>Goose Lake</t>
  </si>
  <si>
    <t>HICKS_7_GUADLP</t>
  </si>
  <si>
    <t>GAS RECOVERY SYS. (GUADALUPE)</t>
  </si>
  <si>
    <t>HOLSTR_1_SOLAR</t>
  </si>
  <si>
    <t>San Benito Smart Park</t>
  </si>
  <si>
    <t>HOLSTR_1_SOLAR2</t>
  </si>
  <si>
    <t>Ecos Energy Hollister Project</t>
  </si>
  <si>
    <t>HUMBPP_6_UNITS</t>
  </si>
  <si>
    <t>INDVLY_1_UNITS</t>
  </si>
  <si>
    <t>INDIAN VALLEY HYDRO</t>
  </si>
  <si>
    <t>JAKVAL_6_UNITG1</t>
  </si>
  <si>
    <t>BUENA VISTA</t>
  </si>
  <si>
    <t>JAWBNE_2_SRWND</t>
  </si>
  <si>
    <t>Sky River</t>
  </si>
  <si>
    <t>JAYNE_6_WLSLR</t>
  </si>
  <si>
    <t>Westlands Solar Farm PV 1</t>
  </si>
  <si>
    <t>KERKH1_7_UNIT 2</t>
  </si>
  <si>
    <t>KERKHOFF PH 1 UNIT #2</t>
  </si>
  <si>
    <t>KNTSTH_6_SOLAR</t>
  </si>
  <si>
    <t>Kent South</t>
  </si>
  <si>
    <t>LAFRES_6_QF</t>
  </si>
  <si>
    <t>LA FRESA QFS</t>
  </si>
  <si>
    <t>LAMONT_1_SOLAR1</t>
  </si>
  <si>
    <t>Regulus Solar, LLC</t>
  </si>
  <si>
    <t>LEPRFD_1_KANSAS</t>
  </si>
  <si>
    <t>Kansas</t>
  </si>
  <si>
    <t>LEWSTN_7_WEBRFL</t>
  </si>
  <si>
    <t>PAN PACIFIC (WEBER FLAT)</t>
  </si>
  <si>
    <t>LHILLS_6_SOLAR1</t>
  </si>
  <si>
    <t>Lost Hills Solar</t>
  </si>
  <si>
    <t>LITLRK_6_SOLAR1</t>
  </si>
  <si>
    <t xml:space="preserve">Lancaster Little Rock C </t>
  </si>
  <si>
    <t>LIVEOK_6_SOLAR</t>
  </si>
  <si>
    <t>Pristine Sun Harris</t>
  </si>
  <si>
    <t>LNCSTR_6_SOLAR</t>
  </si>
  <si>
    <t>LOCKFD_1_BEARCK</t>
  </si>
  <si>
    <t>Bear Creek Solar</t>
  </si>
  <si>
    <t>LOCKFD_1_KSOLAR</t>
  </si>
  <si>
    <t>Kettleman Solar</t>
  </si>
  <si>
    <t>Malaga Power Aggregate</t>
  </si>
  <si>
    <t>MCARTH_6_FRIVRB</t>
  </si>
  <si>
    <t>Fall River Mills Project B</t>
  </si>
  <si>
    <t>MERCED_1_SOLAR1</t>
  </si>
  <si>
    <t>Mission Solar</t>
  </si>
  <si>
    <t>MERCED_1_SOLAR2</t>
  </si>
  <si>
    <t>Merced Solar</t>
  </si>
  <si>
    <t>MIDWAY_1_QF</t>
  </si>
  <si>
    <t>SMALL QF AGGREGATION - BAKERSFIELD</t>
  </si>
  <si>
    <t>MIDWD_7_CORAMB</t>
  </si>
  <si>
    <t>CELLC 7.5 MW Tehachapi Project</t>
  </si>
  <si>
    <t>MNDOTA_1_SOLAR1</t>
  </si>
  <si>
    <t>North Star Solar 1</t>
  </si>
  <si>
    <t>MTNLAS_6_UNIT</t>
  </si>
  <si>
    <t>OGDEN POWER PACIFIC, INC.(MT LASSEN)</t>
  </si>
  <si>
    <t>NZWIND_6_WDSTR</t>
  </si>
  <si>
    <t>Windstream 39</t>
  </si>
  <si>
    <t>NZWIND_6_WDSTR2</t>
  </si>
  <si>
    <t>Windstream 6040</t>
  </si>
  <si>
    <t>Oildale Energy</t>
  </si>
  <si>
    <t>OLDRIV_6_BIOGAS</t>
  </si>
  <si>
    <t>Bidart Old River 1</t>
  </si>
  <si>
    <t>OLDRV1_6_SOLAR</t>
  </si>
  <si>
    <t>Old River One</t>
  </si>
  <si>
    <t>OLIVEP_1_SOLAR2</t>
  </si>
  <si>
    <t>White River West</t>
  </si>
  <si>
    <t>ONLLPP_6_UNITS</t>
  </si>
  <si>
    <t>O'NEILL PUMP-GEN (AGGREGATE)</t>
  </si>
  <si>
    <t>ORLND_6_HIGHLI</t>
  </si>
  <si>
    <t>High Line Canal Hydro</t>
  </si>
  <si>
    <t>OTAY_6_LNDFL5</t>
  </si>
  <si>
    <t>Otay 5</t>
  </si>
  <si>
    <t>OTAY_6_LNDFL6</t>
  </si>
  <si>
    <t>Otay 6</t>
  </si>
  <si>
    <t>PADUA_2_SOLAR1</t>
  </si>
  <si>
    <t>Kona Solar - Rancho DC #1</t>
  </si>
  <si>
    <t>Covanta Delano, Inc.</t>
  </si>
  <si>
    <t>PARDEB_6_UNITS</t>
  </si>
  <si>
    <t>Pardee Power House</t>
  </si>
  <si>
    <t>PEABDY_2_LNDFIL</t>
  </si>
  <si>
    <t>G2 Energy Hay Road Power Plant</t>
  </si>
  <si>
    <t>PIT1_6_FRIVRA</t>
  </si>
  <si>
    <t>Fall River Mills Project A</t>
  </si>
  <si>
    <t>PLAINV_6_BSOLAR</t>
  </si>
  <si>
    <t xml:space="preserve">Western Antelope Blue Sky Ranch A </t>
  </si>
  <si>
    <t>PMPJCK_1_SOLAR1</t>
  </si>
  <si>
    <t>Pumpjack Solar I</t>
  </si>
  <si>
    <t>Midway Peaking Aggregate</t>
  </si>
  <si>
    <t>PSWEET_1_STCRUZ</t>
  </si>
  <si>
    <t>Santa Cruz Energy LLC</t>
  </si>
  <si>
    <t>PUTHCR_1_SOLAR1</t>
  </si>
  <si>
    <t>Putah Creek Solar Farm</t>
  </si>
  <si>
    <t>RIVRBK_1_LNDFIL</t>
  </si>
  <si>
    <t>Central Valley Ag Power Oakdale</t>
  </si>
  <si>
    <t>RTREE_2_WIND1</t>
  </si>
  <si>
    <t>Rising Tree 1</t>
  </si>
  <si>
    <t>RTREE_2_WIND2</t>
  </si>
  <si>
    <t>Rising Tree 2</t>
  </si>
  <si>
    <t>S_RITA_6_SOLAR1</t>
  </si>
  <si>
    <t>Sun Harvest Solar</t>
  </si>
  <si>
    <t>SANLOB_1_LNDFIL</t>
  </si>
  <si>
    <t>Cold Canyon</t>
  </si>
  <si>
    <t>SBERDO_2_RTS005</t>
  </si>
  <si>
    <t>SPVP005 Redlands RT Solar</t>
  </si>
  <si>
    <t>SBERDO_2_RTS007</t>
  </si>
  <si>
    <t>SPVP007 Redlands RT Solar</t>
  </si>
  <si>
    <t>SBERDO_2_RTS048</t>
  </si>
  <si>
    <t>SPVP048</t>
  </si>
  <si>
    <t>Algonquin SKIC 20 Solar</t>
  </si>
  <si>
    <t>RIPON COGENERATION Unit 1</t>
  </si>
  <si>
    <t>TMPLTN_2_SOLAR</t>
  </si>
  <si>
    <t>Vintner Solar</t>
  </si>
  <si>
    <t>TRNSWD_1_QF</t>
  </si>
  <si>
    <t>FPL Energy C Wind</t>
  </si>
  <si>
    <t>TWISSL_6_SOLAR1</t>
  </si>
  <si>
    <t>Coronal Lost Hills, LLC</t>
  </si>
  <si>
    <t>VACADX_1_NAS</t>
  </si>
  <si>
    <t>VACA-DIXON BATTERY</t>
  </si>
  <si>
    <t>VALLEY_5_RTS044</t>
  </si>
  <si>
    <t>SPVP044</t>
  </si>
  <si>
    <t>VALLEY_5_SOLAR1</t>
  </si>
  <si>
    <t>Kona Solar - Meridian #1</t>
  </si>
  <si>
    <t>VEGA_6_SOLAR1</t>
  </si>
  <si>
    <t>Vega Solar</t>
  </si>
  <si>
    <t>VESTAL_2_RTS042</t>
  </si>
  <si>
    <t>SPVP042 Porterville Solar</t>
  </si>
  <si>
    <t>VICTOR_1_LVSLR1</t>
  </si>
  <si>
    <t>Lone Valley Solar Park 1</t>
  </si>
  <si>
    <t>VICTOR_1_LVSLR2</t>
  </si>
  <si>
    <t>Lone Valley Solar Park 2</t>
  </si>
  <si>
    <t>VICTOR_1_SLRHES</t>
  </si>
  <si>
    <t>Sunedison - Hesperia</t>
  </si>
  <si>
    <t>VICTOR_1_SOLAR2</t>
  </si>
  <si>
    <t>Alamo Solar</t>
  </si>
  <si>
    <t>VICTOR_1_VDRYFA</t>
  </si>
  <si>
    <t xml:space="preserve">Victor Dry Farm Ranch A </t>
  </si>
  <si>
    <t>WALNUT_2_SOLAR</t>
  </si>
  <si>
    <t>Industry MetroLink PV 1</t>
  </si>
  <si>
    <t>WEBER_6_FORWRD</t>
  </si>
  <si>
    <t>FORWARD</t>
  </si>
  <si>
    <t>WLDWD_1_SOLAR1</t>
  </si>
  <si>
    <t>Wildwood Solar I</t>
  </si>
  <si>
    <t>ALTA6B_2_WIND11</t>
  </si>
  <si>
    <t>Alta Wind 11</t>
  </si>
  <si>
    <t>ALTA6E_2_WIND10</t>
  </si>
  <si>
    <t>Alta Wind 10</t>
  </si>
  <si>
    <t>ARCOGN_2_UNITS</t>
  </si>
  <si>
    <t>WATSON COGENERATION COMPANY</t>
  </si>
  <si>
    <t>ARVINN_6_ORION1</t>
  </si>
  <si>
    <t>Orion 1 Solar</t>
  </si>
  <si>
    <t>AVSOLR_2_SOLAR</t>
  </si>
  <si>
    <t>AV SOLAR RANCH 1</t>
  </si>
  <si>
    <t>BANKPP_2_NSPIN</t>
  </si>
  <si>
    <t>BASICE_2_UNITS</t>
  </si>
  <si>
    <t>CALPINE  AMERICAN  I COGEN.</t>
  </si>
  <si>
    <t>BLM_2_UNITS</t>
  </si>
  <si>
    <t>COSO ENERGY DEVELOPERS (BLM)</t>
  </si>
  <si>
    <t>BORDEN_2_QF</t>
  </si>
  <si>
    <t>SMALL QF AGGREGATION - MADERA</t>
  </si>
  <si>
    <t>BREGGO_6_DEGRSL</t>
  </si>
  <si>
    <t>Desert Green Solar Farm</t>
  </si>
  <si>
    <t>CARDCG_1_UNITS</t>
  </si>
  <si>
    <t>CARDINAL COGEN</t>
  </si>
  <si>
    <t>CATLNA_2_SOLAR2</t>
  </si>
  <si>
    <t>Catalina Solar 2</t>
  </si>
  <si>
    <t>CDWR07_2_GEN</t>
  </si>
  <si>
    <t>CENTER_2_QF</t>
  </si>
  <si>
    <t>CENTER QFS</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</si>
  <si>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</si>
  <si>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</si>
  <si>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</si>
  <si>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</si>
  <si>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</si>
  <si>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</si>
  <si>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</si>
  <si>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</si>
  <si>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</si>
  <si>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</si>
  <si>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</si>
  <si>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</si>
  <si>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CHINO_6_CIMGEN</t>
  </si>
  <si>
    <t>O.L.S. ENERGY COMPANY -- CHINO</t>
  </si>
  <si>
    <t>CHINO_6_SMPPAP</t>
  </si>
  <si>
    <t>SIMPSON PAPER</t>
  </si>
  <si>
    <t>CLRMTK_1_QF</t>
  </si>
  <si>
    <t>SMALL QF AGGREGATION - OAKLAND</t>
  </si>
  <si>
    <t>CNTNLA_2_SOLAR1</t>
  </si>
  <si>
    <t xml:space="preserve">Centinela Solar Energy I </t>
  </si>
  <si>
    <t>COLGA1_6_SHELLW</t>
  </si>
  <si>
    <t>COALINGA COGENERATION COMPANY</t>
  </si>
  <si>
    <t>AGUA MANSA UNIT 1 (CITY OF COLTON)</t>
  </si>
  <si>
    <t>COPMT2_2_SOLAR2</t>
  </si>
  <si>
    <t>CMS2</t>
  </si>
  <si>
    <t>COTTLE_2_FRNKNH</t>
  </si>
  <si>
    <t>Frankenheimer Power Plant</t>
  </si>
  <si>
    <t>CROKET_7_UNIT</t>
  </si>
  <si>
    <t>CROCKETT COGEN</t>
  </si>
  <si>
    <t>CSTRVL_7_QFUNTS</t>
  </si>
  <si>
    <t>Castroville QF Aggregate</t>
  </si>
  <si>
    <t>CTNWDP_1_QF</t>
  </si>
  <si>
    <t>SMALL QF AGGREGATION - BURNEY</t>
  </si>
  <si>
    <t>DELAMO_2_SOLAR1</t>
  </si>
  <si>
    <t>Golden Springs Bldg H</t>
  </si>
  <si>
    <t>DELAMO_2_SOLAR2</t>
  </si>
  <si>
    <t>Golden Springs Bldg M</t>
  </si>
  <si>
    <t>DEVERS_1_SEPV05</t>
  </si>
  <si>
    <t>SEPV 5</t>
  </si>
  <si>
    <t>DEXZEL_1_UNIT</t>
  </si>
  <si>
    <t>Western Power and Steam Cogeneration</t>
  </si>
  <si>
    <t>DIABLO_7_UNIT 1</t>
  </si>
  <si>
    <t>Diablo Canyon Unit 1</t>
  </si>
  <si>
    <t>DIABLO_7_UNIT 2</t>
  </si>
  <si>
    <t>Diablo Canyon Unit 2</t>
  </si>
  <si>
    <t>DINUBA GENERATION PROJECT</t>
  </si>
  <si>
    <t>DISCOV_1_CHEVRN</t>
  </si>
  <si>
    <t>CHEVRON USA (EASTRIDGE)</t>
  </si>
  <si>
    <t>DIVSON_6_NSQF</t>
  </si>
  <si>
    <t>DIVISION NAVAL STATION COGEN</t>
  </si>
  <si>
    <t>DOSMGO_2_NSPIN</t>
  </si>
  <si>
    <t>EDMONS_2_NSPIN</t>
  </si>
  <si>
    <t>ENWIND_2_WIND1</t>
  </si>
  <si>
    <t>Cameron Ridge</t>
  </si>
  <si>
    <t>ESCO_6_GLMQF</t>
  </si>
  <si>
    <t>GOAL LINE L.P.</t>
  </si>
  <si>
    <t>ETIWND_2_RTS017</t>
  </si>
  <si>
    <t>SPVP017</t>
  </si>
  <si>
    <t>ETIWND_2_RTS026</t>
  </si>
  <si>
    <t>SPVP026</t>
  </si>
  <si>
    <t>ETIWND_2_RTS027</t>
  </si>
  <si>
    <t>SPVP027</t>
  </si>
  <si>
    <t>FELLOW_7_QFUNTS</t>
  </si>
  <si>
    <t>Fellow QF Aggregate</t>
  </si>
  <si>
    <t>FLOWD2_2_UNIT 1</t>
  </si>
  <si>
    <t>SMALL QF AGGREGATION - LIVERMORE</t>
  </si>
  <si>
    <t>FRITO_1_LAY</t>
  </si>
  <si>
    <t>FRITO-LAY</t>
  </si>
  <si>
    <t>GENESI_2_STG</t>
  </si>
  <si>
    <t>Genesis Station</t>
  </si>
  <si>
    <t>GOLETA_6_EXGEN</t>
  </si>
  <si>
    <t>EXXON COMPANY USA</t>
  </si>
  <si>
    <t>GOLETA_6_GAVOTA</t>
  </si>
  <si>
    <t>Point Arguello Pipeline Company</t>
  </si>
  <si>
    <t>GRNLF2_1_UNIT</t>
  </si>
  <si>
    <t>GREENLEAF II COGEN</t>
  </si>
  <si>
    <t>GRZZLY_1_BERKLY</t>
  </si>
  <si>
    <t>PE - BERKELEY, INC.</t>
  </si>
  <si>
    <t>HINSON_6_CARBGN</t>
  </si>
  <si>
    <t>BP WILMINGTON CALCINER</t>
  </si>
  <si>
    <t>HOLGAT_1_BORAX</t>
  </si>
  <si>
    <t>U.S. Borax, Unit 1</t>
  </si>
  <si>
    <t>IVANPA_1_UNIT1</t>
  </si>
  <si>
    <t>Ivanpah 1</t>
  </si>
  <si>
    <t>IVANPA_1_UNIT2</t>
  </si>
  <si>
    <t>Ivanpah 2</t>
  </si>
  <si>
    <t>IVANPA_1_UNIT3</t>
  </si>
  <si>
    <t>Ivanpah 3</t>
  </si>
  <si>
    <t>JAKVAL_2_IONE</t>
  </si>
  <si>
    <t>JACKSON VALLEY ENERG PTNRS (IONE)</t>
  </si>
  <si>
    <t>KEKAWK_6_UNIT</t>
  </si>
  <si>
    <t>STS HYDROPOWER LTD. (KEKAWAKA)</t>
  </si>
  <si>
    <t>AERA ENERGY (SOUTH BELRIDGE)</t>
  </si>
  <si>
    <t>LAPAC_6_UNIT</t>
  </si>
  <si>
    <t>LOUISIANA PACIFIC SAMOA</t>
  </si>
  <si>
    <t>LASSEN_6_UNITS</t>
  </si>
  <si>
    <t>LASSEN AREA QF AGGREGATION</t>
  </si>
  <si>
    <t>LITLRK_6_SEPV01</t>
  </si>
  <si>
    <t>Gestamp Solar 1</t>
  </si>
  <si>
    <t>LOWGAP_1_SUPHR</t>
  </si>
  <si>
    <t>Mill &amp; Sulphur Creek Hydro</t>
  </si>
  <si>
    <t>LOWGAP_7_QFUNTS</t>
  </si>
  <si>
    <t>MENBIO_6_UNIT</t>
  </si>
  <si>
    <t>MENDOTA BIOMASS POWER</t>
  </si>
  <si>
    <t>MIDSET_1_UNIT 1</t>
  </si>
  <si>
    <t>MIDSET COGEN. CO.</t>
  </si>
  <si>
    <t>MILBRA_1_QF</t>
  </si>
  <si>
    <t>SMALL QF AGGREGATION - DAILY CITY</t>
  </si>
  <si>
    <t>MIRLOM_2_ONTARO</t>
  </si>
  <si>
    <t>Ontario RT Solar</t>
  </si>
  <si>
    <t>MIRLOM_2_RTS032</t>
  </si>
  <si>
    <t>SPVP032</t>
  </si>
  <si>
    <t>MIRLOM_2_RTS033</t>
  </si>
  <si>
    <t>SPVP033</t>
  </si>
  <si>
    <t>MIRLOM_6_DELGEN</t>
  </si>
  <si>
    <t>CORONA ENERGY PARTNERS LTD.</t>
  </si>
  <si>
    <t>MISSIX_1_QF</t>
  </si>
  <si>
    <t>SMALL QF AGGREGATION - SAB FRABCUSCI</t>
  </si>
  <si>
    <t>MKTRCK_1_UNIT 1</t>
  </si>
  <si>
    <t>MCKITTRICK LIMITED</t>
  </si>
  <si>
    <t>MLPTAS_7_QFUNTS</t>
  </si>
  <si>
    <t>MSOLAR_2_SOLAR1</t>
  </si>
  <si>
    <t>Mesquite Solar 1</t>
  </si>
  <si>
    <t>NIMTG_6_NIQF</t>
  </si>
  <si>
    <t>NORTH ISLAND QF</t>
  </si>
  <si>
    <t>NZWIND_6_WDSTR3</t>
  </si>
  <si>
    <t>Windstream 6041</t>
  </si>
  <si>
    <t>OAK C_1_EBMUD</t>
  </si>
  <si>
    <t>MWWTP PGS 1 - ENGINES</t>
  </si>
  <si>
    <t>OSO_6_NSPIN</t>
  </si>
  <si>
    <t>OTAY_7_UNITC1</t>
  </si>
  <si>
    <t>Otay 3</t>
  </si>
  <si>
    <t>Cooperatively Owned Back Up Generator</t>
  </si>
  <si>
    <t>PEARBL_2_NSPIN</t>
  </si>
  <si>
    <t>PTLOMA_6_NTCCGN</t>
  </si>
  <si>
    <t>AEI MCRD STEAM TURBINE</t>
  </si>
  <si>
    <t>PTLOMA_6_NTCQF</t>
  </si>
  <si>
    <t>NTC/MCRD COGENERATION</t>
  </si>
  <si>
    <t>RIOOSO_1_QF</t>
  </si>
  <si>
    <t>SMALL QF AGGREGATION - GRASS VALLEY</t>
  </si>
  <si>
    <t>SALIRV_2_UNIT</t>
  </si>
  <si>
    <t>SALINAS RIVER COGEN CO.</t>
  </si>
  <si>
    <t>SAMPSN_6_KELCO1</t>
  </si>
  <si>
    <t>KELCO QUALIFYING FACILITY</t>
  </si>
  <si>
    <t>SANDLT_2_SUNITS</t>
  </si>
  <si>
    <t>Mojave Solar</t>
  </si>
  <si>
    <t>SAN JOAQUIN COGEN</t>
  </si>
  <si>
    <t>SARGNT_2_UNIT</t>
  </si>
  <si>
    <t>SARGENT CANYON COGEN. COMPANY</t>
  </si>
  <si>
    <t>SAUGUS_6_PTCHGN</t>
  </si>
  <si>
    <t>COUNTY OF LOS ANGELES -- PITCHLE</t>
  </si>
  <si>
    <t>SBERDO_2_QF</t>
  </si>
  <si>
    <t>SAN BERADINO QFS</t>
  </si>
  <si>
    <t>SBERDO_2_RTS011</t>
  </si>
  <si>
    <t>SPVP011</t>
  </si>
  <si>
    <t>SBERDO_2_RTS013</t>
  </si>
  <si>
    <t>SPVP013</t>
  </si>
  <si>
    <t>SBERDO_2_RTS016</t>
  </si>
  <si>
    <t>SPVP016 Redlands RT Solar</t>
  </si>
  <si>
    <t>SEARLS_7_ARGUS</t>
  </si>
  <si>
    <t>NORTH AMERICAN ARGUS</t>
  </si>
  <si>
    <t>SGREGY_6_SANGER</t>
  </si>
  <si>
    <t>DYNAMIS COGEN</t>
  </si>
  <si>
    <t>SLSTR2_2_SOLAR2</t>
  </si>
  <si>
    <t>Solar Star 2</t>
  </si>
  <si>
    <t>SMARQF_1_UNIT 1</t>
  </si>
  <si>
    <t>SANTA MARIA COGEN</t>
  </si>
  <si>
    <t>SNCLRA_6_OXGEN</t>
  </si>
  <si>
    <t>E.F. OXNARD INCORPORATED</t>
  </si>
  <si>
    <t>SNCLRA_6_PROCGN</t>
  </si>
  <si>
    <t>PROCTER  AND  GAMBLE OXNARD II</t>
  </si>
  <si>
    <t>SNCLRA_6_WILLMT</t>
  </si>
  <si>
    <t>WILLIAMETTE</t>
  </si>
  <si>
    <t>SRINTL_6_UNIT</t>
  </si>
  <si>
    <t>SRI INTERNATIONAL</t>
  </si>
  <si>
    <t>STAUFF_1_UNIT</t>
  </si>
  <si>
    <t>RHODIA INC. (RHONE-POULENC)</t>
  </si>
  <si>
    <t>STOILS_1_UNITS</t>
  </si>
  <si>
    <t>CHEVRON RICHMOND REFINERY</t>
  </si>
  <si>
    <t>STOREY_7_MDRCHW</t>
  </si>
  <si>
    <t>MADERA CHOWCHILLA</t>
  </si>
  <si>
    <t>SUNSHN_2_LNDFL</t>
  </si>
  <si>
    <t>Sunshine Landfill</t>
  </si>
  <si>
    <t>SYCAMR_2_UNIT 1</t>
  </si>
  <si>
    <t>Sycamore Cogeneration Unit 1</t>
  </si>
  <si>
    <t>TANHIL_6_SOLART</t>
  </si>
  <si>
    <t>BERRY PETROLEUM COGEN 18 AGGREGATE</t>
  </si>
  <si>
    <t>TEMBLR_7_WELLPT</t>
  </si>
  <si>
    <t>NUEVO ENERGY COMPANY  (WELPORT)</t>
  </si>
  <si>
    <t>TENGEN_2_PL1X2</t>
  </si>
  <si>
    <t>Berry Cogen 42</t>
  </si>
  <si>
    <t>TIDWTR_2_UNITS</t>
  </si>
  <si>
    <t>MARTINEZ COGEN LIMITED PARTNERSHIP</t>
  </si>
  <si>
    <t>TXMCKT_6_UNIT</t>
  </si>
  <si>
    <t>McKittrick Cogen</t>
  </si>
  <si>
    <t>ULTOGL_1_POSO</t>
  </si>
  <si>
    <t>RIO BRAVO POSO</t>
  </si>
  <si>
    <t>UNCHEM_1_UNIT</t>
  </si>
  <si>
    <t>CONTRA COSTA CARBON PLANT</t>
  </si>
  <si>
    <t>UNOCAL_1_UNITS</t>
  </si>
  <si>
    <t>TOSCO (RODEO PLANT)</t>
  </si>
  <si>
    <t>UNVRSY_1_UNIT 1</t>
  </si>
  <si>
    <t>Berry Cogen 38 - Unit 1</t>
  </si>
  <si>
    <t>VESTAL_6_ULTRGN</t>
  </si>
  <si>
    <t>RIO BRAVO JASMIN</t>
  </si>
  <si>
    <t>VISTA_2_RTS028</t>
  </si>
  <si>
    <t>SPVP028</t>
  </si>
  <si>
    <t>VLYHOM_7_SSJID</t>
  </si>
  <si>
    <t>Woodward Power Plant</t>
  </si>
  <si>
    <t>WAUKNA_1_SOLAR2</t>
  </si>
  <si>
    <t>Corcoran 2</t>
  </si>
  <si>
    <t>Other PG&amp;E AreasFT_1_UNITS</t>
  </si>
  <si>
    <t>Other PG&amp;E Areas FRONT LIMITED</t>
  </si>
  <si>
    <t>Other PG&amp;E AreasRG_1_UNITS</t>
  </si>
  <si>
    <t>Other PG&amp;E Areas RIVER HYDRO UNITS 1-4 AGGREGATE</t>
  </si>
  <si>
    <t>Other PG&amp;E Areas CANYON</t>
  </si>
  <si>
    <t>Other PG&amp;E Areas RIVER COGENERATION CO. UNIT 1</t>
  </si>
  <si>
    <t>Other PG&amp;E Areas RIVER COGENERATION CO. UNIT 2</t>
  </si>
  <si>
    <t>Other PG&amp;E Areas RIVER COGENERATION CO. UNIT 3</t>
  </si>
  <si>
    <t>Other PG&amp;E Areas RIVER COGENERATION CO. UNIT 4</t>
  </si>
  <si>
    <t>SOther PG&amp;E Areas_6_SOLAR1</t>
  </si>
  <si>
    <t>VEDDER_1_SEOther PG&amp;E Areas</t>
  </si>
  <si>
    <t>TEXACO EXPLORATION &amp; PROD (SE Other PG&amp;E Areas RIVER</t>
  </si>
  <si>
    <t>VESTAL_2_Other PG&amp;E Areas</t>
  </si>
  <si>
    <t>Other PG&amp;E Areas RIVER PH 3 UNITS 1 &amp; 2 AGGREGATE</t>
  </si>
  <si>
    <t>Other PG&amp;E Areas Peaker</t>
  </si>
  <si>
    <t>Other PG&amp;E Areas Cogen</t>
  </si>
  <si>
    <t>SMALL QF AGGREGATION - Other PG&amp;E Areas</t>
  </si>
  <si>
    <t>RIO BRAVO Other PG&amp;E Areas</t>
  </si>
  <si>
    <t>RIO BRAVO Other PG&amp;E Areas (AKA ULTRAPOWER)</t>
  </si>
  <si>
    <t>Other PG&amp;E Areas_1_UNITS</t>
  </si>
  <si>
    <t>Other PG&amp;E Areas Sun Tower, LLC</t>
  </si>
  <si>
    <t>ONTARIO/Other PG&amp;E Areas HYDRO PSP</t>
  </si>
  <si>
    <t>HIGH Other PG&amp;E Areas LIMITED</t>
  </si>
  <si>
    <t>Other PG&amp;E Areas PACIFIC IND. (BURNEY)</t>
  </si>
  <si>
    <t>Other PG&amp;E Areas PACIFIC IND. (LINCOLN)</t>
  </si>
  <si>
    <t>Other PG&amp;E Areas PACIFIC IND. (ANDERSON)</t>
  </si>
  <si>
    <t>Other PG&amp;E Areas PACIFIC IND. (SONORA)</t>
  </si>
  <si>
    <t>Other PG&amp;E Areas PACIFIC IND. (QUINCY)</t>
  </si>
  <si>
    <t>Other PG&amp;E Areas POWER CORPORATION</t>
  </si>
  <si>
    <t>Other PG&amp;E Areas Biomas</t>
  </si>
  <si>
    <t>Other PG&amp;E Areas Bay Generating Station 3</t>
  </si>
  <si>
    <t>Other PG&amp;E Areas Bay Generating Station 1</t>
  </si>
  <si>
    <t>PACIFIC LUMBER (Other PG&amp;E Areas)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</si>
</sst>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000"/>
    <numFmt numFmtId="165" formatCode="0.000%"/>
    <numFmt numFmtId="166" formatCode="_(* #,##0.000_);_(* \(#,##0.000\);_(* &quot;-&quot;??_);_(@_)"/>
    <numFmt numFmtId="167" formatCode="_(* #,##0_);_(* \(#,##0\);_(* &quot;-&quot;??_);_(@_)"/>
    <numFmt numFmtId="168" formatCode="[$-409]mmm\-yy;@"/>
    <numFmt numFmtId="169" formatCode="0.000"/>
  </numFmts>
  <fonts count="34">
    <font>
      <sz val="10"/>
      <name val="Arial"/>
    </font>
    <font>
      <sz val="10"/>
      <name val="Arial"/>
      <family val="2"/>
    </font>
    <font>
      <b/>
      <sz val="14"/>
      <name val="Arial"/>
      <family val="2"/>
    </font>
    <font>
      <b/>
      <sz val="10"/>
      <name val="Arial"/>
      <family val="2"/>
    </font>
    <font>
      <sz val="10"/>
      <name val="Arial"/>
      <family val="2"/>
    </font>
    <font>
      <sz val="8"/>
      <name val="Arial"/>
      <family val="2"/>
    </font>
    <font>
      <b/>
      <sz val="12"/>
      <name val="Arial"/>
      <family val="2"/>
    </font>
    <font>
      <sz val="12"/>
      <name val="Arial"/>
      <family val="2"/>
    </font>
    <font>
      <b/>
      <sz val="12"/>
      <name val="Arial"/>
      <family val="2"/>
    </font>
    <font>
      <b/>
      <sz val="1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sz val="10"/>
      <color indexed="10"/>
      <name val="Arial"/>
      <family val="2"/>
    </font>
    <font>
      <sz val="12"/>
      <name val="Arial"/>
      <family val="2"/>
    </font>
    <font>
      <sz val="10"/>
      <name val="Arial"/>
      <family val="2"/>
    </font>
    <font>
      <sz val="10"/>
      <color indexed="12"/>
      <name val="Arial"/>
      <family val="2"/>
    </font>
    <font>
      <b/>
      <sz val="10"/>
      <color indexed="12"/>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8"/>
      <name val="Arial"/>
      <family val="2"/>
    </font>
    <font>
      <sz val="8"/>
      <name val="Verdana"/>
      <family val="2"/>
    </font>
    <font>
      <b/>
      <sz val="10"/>
      <color indexed="8"/>
      <name val="Arial"/>
      <family val="2"/>
    </font>
    <font>
      <sz val="13"/>
      <name val="Palatino"/>
    </font>
    <font>
      <sz val="12"/>
      <color indexed="8"/>
      <name val="Arial"/>
      <family val="2"/>
    </font>
    <font>
      <sz val="10"/>
      <color indexed="8"/>
      <name val="Arial"/>
      <family val="2"/>
    </font>
    <font>
      <sz val="10"/>
      <name val="Arial"/>
      <family val="2"/>
    </font>
    <font>
      <b/>
      <sz val="6"/>
      <name val="Arial"/>
      <family val="2"/>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0" fontId="26" fillId="0" borderId="0"/>
    <xf numFmtId="9" fontId="1" fillId="0" borderId="0" applyFont="0" applyFill="0" applyBorder="0" applyAlignment="0" applyProtection="0"/>
    <xf numFmtId="0" fontId="1" fillId="0" borderId="0"/>
    <xf numFmtId="0" fontId="1" fillId="0" borderId="0"/>
    <xf numFmtId="43" fontId="32" fillId="0" borderId="0" applyFont="0" applyFill="0" applyBorder="0" applyAlignment="0" applyProtection="0"/>
  </cellStyleXfs>
  <cellXfs count="337">
    <xf numFmtId="0" fontId="0" fillId="0" borderId="0" xfId="0"/>
    <xf numFmtId="0" fontId="0" fillId="0" borderId="0" xfId="0" applyFill="1" applyBorder="1"/>
    <xf numFmtId="0" fontId="2" fillId="0" borderId="0" xfId="0" applyFont="1" applyFill="1" applyBorder="1" applyAlignment="1">
      <alignment horizontal="left"/>
    </xf>
    <xf numFmtId="0" fontId="2" fillId="0" borderId="0" xfId="0" applyFont="1" applyFill="1" applyBorder="1"/>
    <xf numFmtId="0" fontId="3" fillId="0" borderId="0" xfId="0" applyFont="1" applyFill="1" applyBorder="1" applyAlignment="1">
      <alignment horizontal="left"/>
    </xf>
    <xf numFmtId="0" fontId="3" fillId="0" borderId="0" xfId="0" applyFont="1" applyFill="1" applyBorder="1" applyAlignment="1">
      <alignment horizontal="left" wrapText="1"/>
    </xf>
    <xf numFmtId="0" fontId="6" fillId="0" borderId="0" xfId="0" applyFont="1" applyFill="1" applyBorder="1" applyAlignment="1"/>
    <xf numFmtId="0" fontId="0" fillId="0" borderId="0" xfId="0" applyFill="1" applyBorder="1" applyAlignment="1">
      <alignment horizontal="right"/>
    </xf>
    <xf numFmtId="0" fontId="3" fillId="0" borderId="0" xfId="0" applyFont="1" applyFill="1" applyBorder="1" applyAlignment="1">
      <alignment horizontal="right"/>
    </xf>
    <xf numFmtId="0" fontId="6" fillId="0" borderId="0" xfId="0" applyFont="1"/>
    <xf numFmtId="0" fontId="0" fillId="0" borderId="0" xfId="0" applyAlignment="1">
      <alignment horizontal="center"/>
    </xf>
    <xf numFmtId="0" fontId="3" fillId="0" borderId="0" xfId="0" applyFont="1" applyAlignment="1">
      <alignment horizontal="center" wrapText="1"/>
    </xf>
    <xf numFmtId="0" fontId="3" fillId="0" borderId="1" xfId="0" applyFont="1" applyBorder="1" applyAlignment="1">
      <alignment horizontal="center" wrapText="1"/>
    </xf>
    <xf numFmtId="0" fontId="0" fillId="0" borderId="1" xfId="0" applyFill="1" applyBorder="1" applyAlignment="1">
      <alignment horizontal="right"/>
    </xf>
    <xf numFmtId="0" fontId="16" fillId="0" borderId="0" xfId="0" applyFont="1" applyAlignment="1">
      <alignment horizontal="center"/>
    </xf>
    <xf numFmtId="0" fontId="7" fillId="0" borderId="0" xfId="0" applyFont="1"/>
    <xf numFmtId="0" fontId="3" fillId="0" borderId="1" xfId="0" applyFont="1" applyFill="1" applyBorder="1" applyAlignment="1">
      <alignment horizontal="center" wrapText="1"/>
    </xf>
    <xf numFmtId="0" fontId="3" fillId="0" borderId="0" xfId="0" applyFont="1" applyFill="1" applyBorder="1" applyAlignment="1">
      <alignment horizontal="right" vertical="center"/>
    </xf>
    <xf numFmtId="0" fontId="3" fillId="0" borderId="0" xfId="0" applyFont="1" applyAlignment="1">
      <alignment horizontal="left"/>
    </xf>
    <xf numFmtId="0" fontId="3" fillId="2" borderId="3" xfId="0" applyFont="1" applyFill="1" applyBorder="1" applyAlignment="1">
      <alignment horizontal="center" wrapText="1"/>
    </xf>
    <xf numFmtId="0" fontId="3" fillId="2" borderId="1" xfId="0" applyFont="1" applyFill="1" applyBorder="1" applyAlignment="1">
      <alignment horizontal="center" wrapText="1"/>
    </xf>
    <xf numFmtId="2" fontId="3" fillId="2" borderId="1" xfId="0" applyNumberFormat="1" applyFont="1" applyFill="1" applyBorder="1" applyAlignment="1">
      <alignment horizontal="center" wrapText="1"/>
    </xf>
    <xf numFmtId="0" fontId="0" fillId="0" borderId="3" xfId="0" applyBorder="1" applyAlignment="1" applyProtection="1">
      <alignment horizontal="center"/>
      <protection locked="0"/>
    </xf>
    <xf numFmtId="0" fontId="19" fillId="0" borderId="1" xfId="0" applyFont="1" applyBorder="1" applyAlignment="1" applyProtection="1">
      <alignment horizontal="left"/>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Protection="1"/>
    <xf numFmtId="0" fontId="7" fillId="0" borderId="0" xfId="0" applyFont="1" applyProtection="1"/>
    <xf numFmtId="0" fontId="6" fillId="0" borderId="0" xfId="0" applyFont="1" applyProtection="1"/>
    <xf numFmtId="0" fontId="7" fillId="0" borderId="0" xfId="0" applyFont="1" applyFill="1" applyProtection="1"/>
    <xf numFmtId="0" fontId="0" fillId="0" borderId="0" xfId="0" applyFill="1" applyProtection="1"/>
    <xf numFmtId="0" fontId="6" fillId="0" borderId="0" xfId="0" applyFont="1" applyAlignment="1" applyProtection="1">
      <alignment wrapText="1"/>
    </xf>
    <xf numFmtId="0" fontId="6" fillId="0" borderId="0" xfId="0" applyFont="1" applyFill="1" applyProtection="1"/>
    <xf numFmtId="164" fontId="6" fillId="0" borderId="4" xfId="0" applyNumberFormat="1" applyFont="1" applyBorder="1" applyProtection="1"/>
    <xf numFmtId="164" fontId="7" fillId="0" borderId="0" xfId="0" applyNumberFormat="1" applyFont="1" applyAlignment="1" applyProtection="1">
      <alignment wrapText="1"/>
    </xf>
    <xf numFmtId="164" fontId="6" fillId="0" borderId="0" xfId="0" applyNumberFormat="1" applyFont="1" applyProtection="1"/>
    <xf numFmtId="164" fontId="6" fillId="0" borderId="0" xfId="0" applyNumberFormat="1" applyFont="1" applyAlignment="1" applyProtection="1">
      <alignment wrapText="1"/>
    </xf>
    <xf numFmtId="164" fontId="7" fillId="0" borderId="0" xfId="0" applyNumberFormat="1" applyFont="1" applyProtection="1"/>
    <xf numFmtId="165" fontId="0" fillId="0" borderId="0" xfId="0" applyNumberFormat="1" applyFill="1" applyProtection="1"/>
    <xf numFmtId="0" fontId="3" fillId="0" borderId="0" xfId="0" applyFont="1" applyFill="1" applyProtection="1"/>
    <xf numFmtId="9" fontId="0" fillId="0" borderId="0" xfId="0" applyNumberFormat="1" applyProtection="1"/>
    <xf numFmtId="0" fontId="4" fillId="0" borderId="1" xfId="0" applyFont="1" applyFill="1" applyBorder="1" applyAlignment="1">
      <alignment horizontal="right"/>
    </xf>
    <xf numFmtId="0" fontId="4" fillId="0" borderId="0" xfId="0" applyFont="1" applyFill="1" applyBorder="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Fill="1" applyBorder="1" applyAlignment="1">
      <alignment horizontal="left" wrapText="1"/>
    </xf>
    <xf numFmtId="0" fontId="4" fillId="0" borderId="0" xfId="0" applyFont="1" applyFill="1" applyBorder="1" applyAlignment="1">
      <alignment horizontal="right" wrapText="1"/>
    </xf>
    <xf numFmtId="164" fontId="6" fillId="0" borderId="0" xfId="0" applyNumberFormat="1" applyFont="1" applyBorder="1" applyProtection="1"/>
    <xf numFmtId="0" fontId="21" fillId="0" borderId="0" xfId="0" applyFont="1" applyProtection="1"/>
    <xf numFmtId="0" fontId="7" fillId="0" borderId="0" xfId="0" applyFont="1" applyAlignment="1" applyProtection="1"/>
    <xf numFmtId="0" fontId="3" fillId="4" borderId="0" xfId="0" applyFont="1" applyFill="1" applyBorder="1" applyAlignment="1" applyProtection="1">
      <alignment horizontal="left"/>
    </xf>
    <xf numFmtId="2" fontId="18" fillId="0" borderId="0" xfId="3" applyNumberFormat="1" applyFont="1" applyFill="1" applyBorder="1" applyAlignment="1" applyProtection="1">
      <alignment horizontal="center" vertical="center" wrapText="1"/>
    </xf>
    <xf numFmtId="2" fontId="20" fillId="0" borderId="15" xfId="3" applyNumberFormat="1" applyFont="1" applyFill="1" applyBorder="1" applyAlignment="1" applyProtection="1">
      <alignment horizontal="center" vertical="center" wrapText="1"/>
    </xf>
    <xf numFmtId="0" fontId="3" fillId="0" borderId="0" xfId="0" applyFont="1" applyAlignment="1">
      <alignment horizontal="right"/>
    </xf>
    <xf numFmtId="0" fontId="4" fillId="0" borderId="16" xfId="0" applyFont="1" applyBorder="1" applyAlignment="1">
      <alignment vertical="top"/>
    </xf>
    <xf numFmtId="0" fontId="3" fillId="0" borderId="17" xfId="0" applyFont="1" applyFill="1" applyBorder="1" applyAlignment="1">
      <alignment horizontal="right"/>
    </xf>
    <xf numFmtId="0" fontId="3" fillId="0" borderId="17" xfId="0" applyFont="1" applyBorder="1" applyAlignment="1">
      <alignment horizontal="right"/>
    </xf>
    <xf numFmtId="0" fontId="3" fillId="0" borderId="0" xfId="0" applyFont="1" applyBorder="1" applyAlignment="1">
      <alignment horizontal="right"/>
    </xf>
    <xf numFmtId="0" fontId="0" fillId="0" borderId="18" xfId="0" applyFill="1" applyBorder="1"/>
    <xf numFmtId="0" fontId="25" fillId="0" borderId="16" xfId="0" applyFont="1" applyBorder="1" applyAlignment="1">
      <alignment vertical="top" wrapText="1"/>
    </xf>
    <xf numFmtId="0" fontId="6" fillId="0" borderId="0" xfId="0" applyFont="1" applyAlignment="1" applyProtection="1">
      <alignment vertical="top" wrapText="1"/>
    </xf>
    <xf numFmtId="0" fontId="0" fillId="0" borderId="0" xfId="0" applyAlignment="1">
      <alignment vertical="top" wrapText="1"/>
    </xf>
    <xf numFmtId="0" fontId="21" fillId="0" borderId="0" xfId="0" applyFont="1"/>
    <xf numFmtId="0" fontId="7" fillId="0" borderId="0" xfId="0" applyFont="1" applyAlignment="1">
      <alignment wrapText="1"/>
    </xf>
    <xf numFmtId="0" fontId="7" fillId="0" borderId="0" xfId="0" applyFont="1" applyAlignment="1">
      <alignment horizontal="center" vertical="top"/>
    </xf>
    <xf numFmtId="0" fontId="6" fillId="0" borderId="0" xfId="0" applyFont="1" applyAlignment="1">
      <alignment wrapText="1"/>
    </xf>
    <xf numFmtId="0" fontId="6" fillId="0" borderId="0" xfId="0" applyFont="1" applyAlignment="1" applyProtection="1">
      <alignment horizontal="right" wrapText="1"/>
    </xf>
    <xf numFmtId="164" fontId="6" fillId="0" borderId="0" xfId="0" applyNumberFormat="1" applyFont="1" applyAlignment="1" applyProtection="1">
      <alignment horizontal="right" wrapText="1"/>
    </xf>
    <xf numFmtId="0" fontId="7" fillId="0" borderId="0" xfId="0" applyFont="1" applyFill="1" applyBorder="1" applyProtection="1"/>
    <xf numFmtId="0" fontId="7" fillId="0" borderId="0" xfId="0" applyFont="1" applyBorder="1" applyProtection="1"/>
    <xf numFmtId="2" fontId="4" fillId="0" borderId="1" xfId="0" applyNumberFormat="1" applyFont="1" applyBorder="1" applyAlignment="1" applyProtection="1">
      <alignment horizontal="left"/>
    </xf>
    <xf numFmtId="0" fontId="6" fillId="0" borderId="0" xfId="0" applyFont="1" applyAlignment="1" applyProtection="1">
      <alignment horizontal="center"/>
    </xf>
    <xf numFmtId="43" fontId="7" fillId="0" borderId="0" xfId="0" applyNumberFormat="1" applyFont="1" applyBorder="1" applyProtection="1"/>
    <xf numFmtId="0" fontId="3" fillId="0" borderId="1" xfId="0" applyFont="1" applyBorder="1" applyAlignment="1" applyProtection="1">
      <alignment horizontal="center" wrapText="1"/>
      <protection locked="0"/>
    </xf>
    <xf numFmtId="0" fontId="0" fillId="0" borderId="1" xfId="0" applyBorder="1"/>
    <xf numFmtId="0" fontId="0" fillId="0" borderId="0" xfId="0" applyAlignment="1" applyProtection="1">
      <alignment horizontal="center"/>
    </xf>
    <xf numFmtId="0" fontId="1" fillId="0" borderId="0" xfId="0" applyFont="1" applyFill="1"/>
    <xf numFmtId="0" fontId="11" fillId="0" borderId="0" xfId="0" applyFont="1" applyFill="1" applyAlignment="1">
      <alignment wrapText="1"/>
    </xf>
    <xf numFmtId="0" fontId="1" fillId="0" borderId="0" xfId="0" applyFont="1" applyFill="1" applyAlignment="1">
      <alignment wrapText="1"/>
    </xf>
    <xf numFmtId="0" fontId="11" fillId="0" borderId="0" xfId="0" applyNumberFormat="1" applyFont="1" applyFill="1" applyAlignment="1">
      <alignment wrapText="1"/>
    </xf>
    <xf numFmtId="0" fontId="10" fillId="0" borderId="0" xfId="0" applyNumberFormat="1" applyFont="1" applyFill="1" applyAlignment="1">
      <alignment wrapText="1"/>
    </xf>
    <xf numFmtId="0" fontId="0" fillId="0" borderId="1" xfId="0" applyFill="1" applyBorder="1" applyAlignment="1" applyProtection="1">
      <alignment horizontal="center"/>
      <protection locked="0"/>
    </xf>
    <xf numFmtId="0" fontId="3" fillId="0" borderId="0" xfId="0" applyFont="1" applyFill="1" applyAlignment="1" applyProtection="1">
      <protection locked="0"/>
    </xf>
    <xf numFmtId="0" fontId="3" fillId="0" borderId="1" xfId="0" applyFont="1" applyFill="1" applyBorder="1" applyAlignment="1" applyProtection="1">
      <alignment horizontal="center" wrapText="1"/>
      <protection locked="0"/>
    </xf>
    <xf numFmtId="0" fontId="0" fillId="0" borderId="0" xfId="0" applyFill="1" applyAlignment="1" applyProtection="1">
      <alignment horizontal="center"/>
    </xf>
    <xf numFmtId="0" fontId="0" fillId="0" borderId="0" xfId="0" applyBorder="1"/>
    <xf numFmtId="0" fontId="1" fillId="0" borderId="1" xfId="0" applyFont="1" applyFill="1" applyBorder="1" applyAlignment="1" applyProtection="1">
      <alignment horizontal="center"/>
      <protection locked="0"/>
    </xf>
    <xf numFmtId="0" fontId="0" fillId="0" borderId="0" xfId="0" applyAlignment="1" applyProtection="1">
      <protection locked="0"/>
    </xf>
    <xf numFmtId="43" fontId="6" fillId="0" borderId="0" xfId="1" applyFont="1" applyFill="1" applyProtection="1"/>
    <xf numFmtId="0" fontId="1" fillId="0" borderId="1" xfId="0" applyFont="1" applyBorder="1"/>
    <xf numFmtId="0" fontId="10" fillId="0" borderId="0" xfId="0" applyFont="1" applyFill="1" applyAlignment="1">
      <alignment wrapText="1"/>
    </xf>
    <xf numFmtId="2" fontId="18" fillId="0" borderId="9" xfId="3" applyNumberFormat="1" applyFont="1" applyFill="1" applyBorder="1" applyAlignment="1" applyProtection="1">
      <alignment horizontal="center" vertical="center" wrapText="1"/>
    </xf>
    <xf numFmtId="2" fontId="20" fillId="0" borderId="19" xfId="3" applyNumberFormat="1" applyFont="1" applyFill="1" applyBorder="1" applyAlignment="1" applyProtection="1">
      <alignment horizontal="center" vertical="center" wrapText="1"/>
    </xf>
    <xf numFmtId="0" fontId="6" fillId="0" borderId="0" xfId="0" applyFont="1" applyFill="1" applyBorder="1" applyProtection="1"/>
    <xf numFmtId="15" fontId="10" fillId="0" borderId="0" xfId="0" applyNumberFormat="1" applyFont="1" applyFill="1" applyAlignment="1">
      <alignment horizontal="center" wrapText="1"/>
    </xf>
    <xf numFmtId="0" fontId="12" fillId="0" borderId="0" xfId="0" applyFont="1" applyFill="1" applyAlignment="1">
      <alignment horizontal="center" wrapText="1"/>
    </xf>
    <xf numFmtId="0" fontId="10" fillId="0" borderId="0" xfId="0" applyFont="1" applyFill="1" applyAlignment="1">
      <alignment horizontal="center" wrapText="1"/>
    </xf>
    <xf numFmtId="0" fontId="13" fillId="0" borderId="0" xfId="0" applyFont="1" applyFill="1" applyAlignment="1">
      <alignment wrapText="1"/>
    </xf>
    <xf numFmtId="0" fontId="15" fillId="0" borderId="0" xfId="0" applyFont="1" applyFill="1" applyAlignment="1">
      <alignment wrapText="1"/>
    </xf>
    <xf numFmtId="0" fontId="23" fillId="0" borderId="0" xfId="0" applyFont="1" applyFill="1" applyAlignment="1">
      <alignment wrapText="1"/>
    </xf>
    <xf numFmtId="0" fontId="24" fillId="0" borderId="0" xfId="0" applyFont="1" applyFill="1" applyAlignment="1">
      <alignment wrapText="1"/>
    </xf>
    <xf numFmtId="0" fontId="15" fillId="0" borderId="0" xfId="0" applyFont="1" applyFill="1" applyBorder="1" applyAlignment="1">
      <alignment vertical="top" wrapText="1"/>
    </xf>
    <xf numFmtId="0" fontId="3" fillId="0" borderId="0" xfId="0" applyFont="1" applyFill="1" applyAlignment="1"/>
    <xf numFmtId="0" fontId="10" fillId="0" borderId="0" xfId="0" applyFont="1" applyFill="1" applyBorder="1" applyAlignment="1">
      <alignment vertical="top" wrapText="1"/>
    </xf>
    <xf numFmtId="0" fontId="10" fillId="0" borderId="0" xfId="0" applyNumberFormat="1" applyFont="1" applyFill="1" applyBorder="1" applyAlignment="1">
      <alignment vertical="top" wrapText="1"/>
    </xf>
    <xf numFmtId="0" fontId="7" fillId="0" borderId="0" xfId="0" applyFont="1" applyFill="1"/>
    <xf numFmtId="0" fontId="13" fillId="0" borderId="0" xfId="0" applyFont="1" applyFill="1" applyAlignment="1">
      <alignment horizontal="left" wrapText="1"/>
    </xf>
    <xf numFmtId="17" fontId="6" fillId="3" borderId="1" xfId="0" applyNumberFormat="1" applyFont="1" applyFill="1" applyBorder="1" applyAlignment="1" applyProtection="1">
      <alignment horizontal="center"/>
    </xf>
    <xf numFmtId="2" fontId="6" fillId="0" borderId="0" xfId="0" applyNumberFormat="1" applyFont="1" applyAlignment="1" applyProtection="1">
      <alignment horizontal="right" wrapText="1"/>
    </xf>
    <xf numFmtId="2" fontId="18" fillId="0" borderId="5" xfId="3" applyNumberFormat="1" applyFont="1" applyFill="1" applyBorder="1" applyAlignment="1" applyProtection="1">
      <alignment horizontal="center" vertical="center" wrapText="1"/>
    </xf>
    <xf numFmtId="14" fontId="0" fillId="0" borderId="1" xfId="0" applyNumberFormat="1" applyBorder="1" applyAlignment="1" applyProtection="1">
      <alignment horizontal="center"/>
      <protection locked="0"/>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2" fontId="3" fillId="2" borderId="1" xfId="0" applyNumberFormat="1" applyFont="1" applyFill="1" applyBorder="1" applyAlignment="1" applyProtection="1">
      <alignment horizontal="center" wrapText="1"/>
    </xf>
    <xf numFmtId="0" fontId="0" fillId="0" borderId="0" xfId="0" applyAlignment="1" applyProtection="1">
      <alignment vertical="center" wrapText="1"/>
    </xf>
    <xf numFmtId="14" fontId="0" fillId="0" borderId="0" xfId="0" applyNumberFormat="1" applyProtection="1"/>
    <xf numFmtId="0" fontId="5" fillId="0" borderId="0" xfId="0" applyFont="1" applyFill="1" applyBorder="1" applyProtection="1">
      <protection locked="0"/>
    </xf>
    <xf numFmtId="0" fontId="0" fillId="0" borderId="0" xfId="0" applyProtection="1">
      <protection locked="0"/>
    </xf>
    <xf numFmtId="0" fontId="0" fillId="0" borderId="0" xfId="0" applyAlignment="1" applyProtection="1">
      <alignment vertical="center" wrapText="1"/>
      <protection locked="0"/>
    </xf>
    <xf numFmtId="0" fontId="0" fillId="0" borderId="0" xfId="0" applyFill="1" applyBorder="1" applyProtection="1">
      <protection locked="0"/>
    </xf>
    <xf numFmtId="0" fontId="6" fillId="0" borderId="0" xfId="0" applyFont="1" applyFill="1" applyBorder="1" applyProtection="1">
      <protection locked="0"/>
    </xf>
    <xf numFmtId="0" fontId="7" fillId="0" borderId="0" xfId="0" applyFont="1" applyBorder="1" applyProtection="1">
      <protection locked="0"/>
    </xf>
    <xf numFmtId="2" fontId="0" fillId="0" borderId="1" xfId="0" applyNumberFormat="1" applyFill="1" applyBorder="1" applyAlignment="1" applyProtection="1">
      <alignment horizontal="center"/>
      <protection locked="0"/>
    </xf>
    <xf numFmtId="0" fontId="28" fillId="8" borderId="16" xfId="0" applyFont="1" applyFill="1" applyBorder="1" applyAlignment="1">
      <alignment horizontal="center"/>
    </xf>
    <xf numFmtId="0" fontId="28" fillId="8" borderId="16" xfId="0" applyFont="1" applyFill="1" applyBorder="1" applyAlignment="1">
      <alignment horizontal="center" wrapText="1"/>
    </xf>
    <xf numFmtId="0" fontId="1" fillId="0" borderId="0" xfId="0" applyFont="1" applyBorder="1"/>
    <xf numFmtId="0" fontId="0" fillId="7" borderId="1" xfId="0" applyFill="1" applyBorder="1"/>
    <xf numFmtId="14" fontId="1" fillId="0" borderId="0" xfId="0" applyNumberFormat="1" applyFont="1" applyProtection="1"/>
    <xf numFmtId="0" fontId="7" fillId="0" borderId="0" xfId="0" applyFont="1" applyBorder="1" applyAlignment="1" applyProtection="1">
      <protection locked="0"/>
    </xf>
    <xf numFmtId="0" fontId="0" fillId="8" borderId="6" xfId="0" applyFill="1" applyBorder="1" applyProtection="1">
      <protection locked="0"/>
    </xf>
    <xf numFmtId="0" fontId="7" fillId="0" borderId="0" xfId="0" applyFont="1" applyBorder="1" applyAlignment="1"/>
    <xf numFmtId="0" fontId="29" fillId="0" borderId="0" xfId="0" applyFont="1" applyFill="1" applyAlignment="1">
      <alignment vertical="center" wrapText="1"/>
    </xf>
    <xf numFmtId="0" fontId="13" fillId="8" borderId="0" xfId="0" applyFont="1" applyFill="1" applyAlignment="1">
      <alignment horizontal="left" wrapText="1"/>
    </xf>
    <xf numFmtId="0" fontId="10" fillId="8" borderId="0" xfId="0" applyFont="1" applyFill="1" applyAlignment="1">
      <alignment wrapText="1"/>
    </xf>
    <xf numFmtId="0" fontId="10" fillId="8" borderId="0" xfId="0" applyFont="1" applyFill="1" applyAlignment="1">
      <alignment vertical="center"/>
    </xf>
    <xf numFmtId="0" fontId="10" fillId="8" borderId="0" xfId="0" applyFont="1" applyFill="1" applyAlignment="1">
      <alignment vertical="center" wrapText="1"/>
    </xf>
    <xf numFmtId="0" fontId="6" fillId="0" borderId="0" xfId="0" applyFont="1" applyBorder="1" applyProtection="1"/>
    <xf numFmtId="2" fontId="30" fillId="0" borderId="0" xfId="0" applyNumberFormat="1" applyFont="1"/>
    <xf numFmtId="43" fontId="7" fillId="0" borderId="0" xfId="1" applyFont="1" applyAlignment="1" applyProtection="1"/>
    <xf numFmtId="43" fontId="7" fillId="0" borderId="0" xfId="0" applyNumberFormat="1" applyFont="1" applyAlignment="1" applyProtection="1"/>
    <xf numFmtId="0" fontId="7" fillId="0" borderId="0" xfId="1" applyNumberFormat="1" applyFont="1" applyAlignment="1" applyProtection="1"/>
    <xf numFmtId="166" fontId="7" fillId="0" borderId="0" xfId="1" applyNumberFormat="1" applyFont="1" applyAlignment="1" applyProtection="1"/>
    <xf numFmtId="0" fontId="7" fillId="0" borderId="0" xfId="1" applyNumberFormat="1" applyFont="1" applyAlignment="1">
      <alignment horizontal="center"/>
    </xf>
    <xf numFmtId="43" fontId="7" fillId="0" borderId="0" xfId="1" applyFont="1" applyProtection="1"/>
    <xf numFmtId="164" fontId="1" fillId="0" borderId="0" xfId="0" applyNumberFormat="1" applyFont="1" applyProtection="1"/>
    <xf numFmtId="0" fontId="6" fillId="0" borderId="0" xfId="1" applyNumberFormat="1" applyFont="1" applyFill="1" applyProtection="1"/>
    <xf numFmtId="0" fontId="6" fillId="0" borderId="0" xfId="1" applyNumberFormat="1" applyFont="1" applyBorder="1" applyAlignment="1"/>
    <xf numFmtId="43" fontId="6" fillId="9" borderId="1" xfId="0" applyNumberFormat="1" applyFont="1" applyFill="1" applyBorder="1" applyAlignment="1" applyProtection="1">
      <protection locked="0"/>
    </xf>
    <xf numFmtId="43" fontId="7" fillId="0" borderId="0" xfId="0" applyNumberFormat="1" applyFont="1" applyBorder="1" applyAlignment="1" applyProtection="1"/>
    <xf numFmtId="43" fontId="6" fillId="9" borderId="1" xfId="0" applyNumberFormat="1" applyFont="1" applyFill="1" applyBorder="1" applyProtection="1">
      <protection locked="0"/>
    </xf>
    <xf numFmtId="0" fontId="28" fillId="8" borderId="16" xfId="0" applyFont="1" applyFill="1" applyBorder="1" applyAlignment="1"/>
    <xf numFmtId="0" fontId="0" fillId="0" borderId="0" xfId="0" applyAlignment="1"/>
    <xf numFmtId="0" fontId="6" fillId="0" borderId="0" xfId="0" applyFont="1" applyBorder="1" applyProtection="1">
      <protection locked="0"/>
    </xf>
    <xf numFmtId="0" fontId="6" fillId="0" borderId="4" xfId="0" applyFont="1" applyFill="1" applyBorder="1" applyProtection="1">
      <protection locked="0"/>
    </xf>
    <xf numFmtId="0" fontId="31" fillId="0" borderId="0" xfId="0" applyFont="1" applyProtection="1"/>
    <xf numFmtId="0" fontId="0" fillId="0" borderId="1" xfId="0" applyNumberFormat="1" applyBorder="1" applyAlignment="1" applyProtection="1">
      <alignment horizontal="center"/>
      <protection locked="0"/>
    </xf>
    <xf numFmtId="0" fontId="0" fillId="0" borderId="33" xfId="0" applyFill="1" applyBorder="1"/>
    <xf numFmtId="0" fontId="0" fillId="0" borderId="11" xfId="0" applyBorder="1"/>
    <xf numFmtId="0" fontId="0" fillId="0" borderId="14" xfId="0" applyFill="1" applyBorder="1"/>
    <xf numFmtId="0" fontId="0" fillId="0" borderId="15" xfId="0" applyBorder="1"/>
    <xf numFmtId="0" fontId="1" fillId="0" borderId="14" xfId="0" applyFont="1" applyFill="1" applyBorder="1"/>
    <xf numFmtId="0" fontId="0" fillId="0" borderId="14" xfId="0" applyBorder="1"/>
    <xf numFmtId="0" fontId="1" fillId="0" borderId="14" xfId="0" applyFont="1" applyBorder="1"/>
    <xf numFmtId="0" fontId="0" fillId="0" borderId="30" xfId="0" applyBorder="1"/>
    <xf numFmtId="0" fontId="0" fillId="0" borderId="5" xfId="0" applyBorder="1"/>
    <xf numFmtId="0" fontId="0" fillId="0" borderId="35" xfId="0" applyBorder="1"/>
    <xf numFmtId="168" fontId="3" fillId="0" borderId="1" xfId="0" applyNumberFormat="1" applyFont="1" applyFill="1" applyBorder="1" applyAlignment="1">
      <alignment horizontal="center" wrapText="1"/>
    </xf>
    <xf numFmtId="2" fontId="3" fillId="0" borderId="1" xfId="0" applyNumberFormat="1" applyFont="1" applyFill="1" applyBorder="1" applyAlignment="1" applyProtection="1">
      <alignment horizontal="center" vertical="center" wrapText="1"/>
    </xf>
    <xf numFmtId="9" fontId="3" fillId="0" borderId="1" xfId="3" applyFont="1" applyBorder="1" applyAlignment="1">
      <alignment horizontal="center" wrapText="1"/>
    </xf>
    <xf numFmtId="2" fontId="3" fillId="3" borderId="13" xfId="3" applyNumberFormat="1" applyFont="1" applyFill="1" applyBorder="1" applyAlignment="1" applyProtection="1">
      <alignment horizontal="center" vertical="center" wrapText="1"/>
    </xf>
    <xf numFmtId="2" fontId="3" fillId="0" borderId="13" xfId="0" applyNumberFormat="1" applyFont="1" applyFill="1" applyBorder="1" applyAlignment="1" applyProtection="1">
      <alignment horizontal="center" vertical="center" wrapText="1"/>
    </xf>
    <xf numFmtId="0" fontId="10" fillId="8" borderId="0" xfId="0" applyNumberFormat="1" applyFont="1" applyFill="1" applyBorder="1" applyAlignment="1">
      <alignment vertical="top" wrapText="1"/>
    </xf>
    <xf numFmtId="0" fontId="15" fillId="8" borderId="0" xfId="0" applyFont="1" applyFill="1" applyBorder="1" applyAlignment="1">
      <alignment vertical="top" wrapText="1"/>
    </xf>
    <xf numFmtId="0" fontId="10" fillId="8" borderId="0" xfId="0" applyFont="1" applyFill="1" applyBorder="1" applyAlignment="1">
      <alignment vertical="top" wrapText="1"/>
    </xf>
    <xf numFmtId="0" fontId="0" fillId="0" borderId="0" xfId="0" applyBorder="1" applyAlignment="1" applyProtection="1">
      <alignment vertical="center" wrapText="1"/>
      <protection locked="0"/>
    </xf>
    <xf numFmtId="0" fontId="0" fillId="0" borderId="0" xfId="0" applyBorder="1" applyProtection="1">
      <protection locked="0"/>
    </xf>
    <xf numFmtId="0" fontId="1" fillId="0" borderId="0" xfId="0" applyFont="1" applyFill="1" applyBorder="1"/>
    <xf numFmtId="2" fontId="3" fillId="0" borderId="1" xfId="0" applyNumberFormat="1" applyFont="1" applyBorder="1" applyAlignment="1">
      <alignment horizontal="center" wrapText="1"/>
    </xf>
    <xf numFmtId="2" fontId="7" fillId="0" borderId="0" xfId="0" applyNumberFormat="1" applyFont="1" applyAlignment="1" applyProtection="1">
      <alignment wrapText="1"/>
    </xf>
    <xf numFmtId="2" fontId="3" fillId="0" borderId="0" xfId="0" applyNumberFormat="1" applyFont="1" applyBorder="1" applyAlignment="1" applyProtection="1">
      <alignment horizontal="center" vertical="center" wrapText="1"/>
    </xf>
    <xf numFmtId="2" fontId="7" fillId="0" borderId="0" xfId="0" applyNumberFormat="1" applyFont="1" applyBorder="1" applyAlignment="1" applyProtection="1">
      <alignment horizontal="center" vertical="center" wrapText="1"/>
    </xf>
    <xf numFmtId="2" fontId="9" fillId="0" borderId="6" xfId="0" applyNumberFormat="1" applyFont="1" applyBorder="1" applyAlignment="1" applyProtection="1">
      <alignment horizontal="center" vertical="center" wrapText="1"/>
    </xf>
    <xf numFmtId="2" fontId="9" fillId="5" borderId="10" xfId="0" applyNumberFormat="1" applyFont="1" applyFill="1" applyBorder="1" applyAlignment="1" applyProtection="1">
      <alignment horizontal="center" vertical="center" wrapText="1"/>
    </xf>
    <xf numFmtId="2" fontId="9" fillId="0" borderId="0" xfId="0" applyNumberFormat="1" applyFont="1" applyBorder="1" applyAlignment="1" applyProtection="1">
      <alignment horizontal="center" vertical="center" wrapText="1"/>
    </xf>
    <xf numFmtId="2" fontId="3" fillId="0" borderId="0" xfId="0" applyNumberFormat="1" applyFont="1" applyBorder="1" applyAlignment="1" applyProtection="1">
      <alignment horizontal="left" vertical="center" wrapText="1"/>
    </xf>
    <xf numFmtId="2" fontId="16" fillId="0" borderId="0" xfId="3" applyNumberFormat="1" applyFont="1" applyFill="1" applyBorder="1" applyAlignment="1" applyProtection="1">
      <alignment horizontal="center" vertical="center" wrapText="1"/>
    </xf>
    <xf numFmtId="2" fontId="16" fillId="0" borderId="0" xfId="0" applyNumberFormat="1" applyFont="1" applyAlignment="1" applyProtection="1">
      <alignment horizontal="center" vertical="center" wrapText="1"/>
    </xf>
    <xf numFmtId="2" fontId="3" fillId="4" borderId="0" xfId="0" applyNumberFormat="1" applyFont="1" applyFill="1" applyBorder="1" applyAlignment="1" applyProtection="1">
      <alignment horizontal="left" wrapText="1"/>
    </xf>
    <xf numFmtId="2" fontId="3" fillId="0" borderId="10" xfId="0" applyNumberFormat="1" applyFont="1" applyBorder="1" applyAlignment="1" applyProtection="1">
      <alignment horizontal="center" vertical="center" wrapText="1"/>
    </xf>
    <xf numFmtId="2" fontId="3" fillId="0" borderId="11" xfId="0" applyNumberFormat="1" applyFont="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1" fontId="9" fillId="0" borderId="7"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2" fontId="8" fillId="0" borderId="0" xfId="0" applyNumberFormat="1" applyFont="1" applyBorder="1" applyAlignment="1" applyProtection="1">
      <alignment wrapText="1"/>
    </xf>
    <xf numFmtId="2" fontId="9" fillId="0" borderId="0" xfId="0" applyNumberFormat="1" applyFont="1" applyBorder="1" applyAlignment="1" applyProtection="1">
      <alignment wrapText="1"/>
    </xf>
    <xf numFmtId="2" fontId="7" fillId="0" borderId="5" xfId="0" applyNumberFormat="1" applyFont="1" applyBorder="1" applyAlignment="1" applyProtection="1">
      <alignment wrapText="1"/>
    </xf>
    <xf numFmtId="2" fontId="7" fillId="4" borderId="5" xfId="0" applyNumberFormat="1" applyFont="1" applyFill="1" applyBorder="1" applyAlignment="1" applyProtection="1">
      <alignment horizontal="left" wrapText="1"/>
    </xf>
    <xf numFmtId="2" fontId="7" fillId="4" borderId="5" xfId="0" applyNumberFormat="1" applyFont="1" applyFill="1" applyBorder="1" applyAlignment="1" applyProtection="1">
      <alignment horizontal="center" wrapText="1"/>
    </xf>
    <xf numFmtId="2" fontId="7" fillId="4" borderId="0" xfId="0" applyNumberFormat="1" applyFont="1" applyFill="1" applyBorder="1" applyAlignment="1" applyProtection="1">
      <alignment horizontal="center" wrapText="1"/>
    </xf>
    <xf numFmtId="2" fontId="3" fillId="4" borderId="20" xfId="0" applyNumberFormat="1" applyFont="1" applyFill="1" applyBorder="1" applyAlignment="1" applyProtection="1">
      <alignment horizontal="left" wrapText="1"/>
    </xf>
    <xf numFmtId="2" fontId="7" fillId="4" borderId="9" xfId="0" applyNumberFormat="1" applyFont="1" applyFill="1" applyBorder="1" applyAlignment="1" applyProtection="1">
      <alignment horizontal="center" wrapText="1"/>
    </xf>
    <xf numFmtId="2" fontId="7" fillId="4" borderId="19" xfId="0" applyNumberFormat="1" applyFont="1" applyFill="1" applyBorder="1" applyAlignment="1" applyProtection="1">
      <alignment horizontal="center" wrapText="1"/>
    </xf>
    <xf numFmtId="2" fontId="18" fillId="0" borderId="0" xfId="0" applyNumberFormat="1" applyFont="1" applyBorder="1" applyAlignment="1" applyProtection="1">
      <alignment horizontal="center" vertical="center" wrapText="1"/>
    </xf>
    <xf numFmtId="2" fontId="7" fillId="0" borderId="0" xfId="0" applyNumberFormat="1" applyFont="1" applyBorder="1" applyAlignment="1" applyProtection="1">
      <alignment wrapText="1"/>
    </xf>
    <xf numFmtId="2" fontId="9" fillId="0" borderId="0" xfId="0" applyNumberFormat="1" applyFont="1" applyBorder="1" applyAlignment="1" applyProtection="1">
      <alignment horizontal="left" vertical="center" wrapText="1"/>
    </xf>
    <xf numFmtId="2" fontId="3" fillId="0" borderId="0" xfId="0" applyNumberFormat="1" applyFont="1" applyBorder="1" applyAlignment="1" applyProtection="1">
      <alignment wrapText="1"/>
    </xf>
    <xf numFmtId="2" fontId="7" fillId="0" borderId="9" xfId="0" applyNumberFormat="1" applyFont="1" applyBorder="1" applyAlignment="1" applyProtection="1">
      <alignment wrapText="1"/>
    </xf>
    <xf numFmtId="2" fontId="7" fillId="0" borderId="19" xfId="0" applyNumberFormat="1" applyFont="1" applyBorder="1" applyAlignment="1" applyProtection="1">
      <alignment wrapText="1"/>
    </xf>
    <xf numFmtId="2" fontId="7" fillId="0" borderId="0" xfId="0" applyNumberFormat="1" applyFont="1" applyFill="1" applyBorder="1" applyAlignment="1" applyProtection="1">
      <alignment horizontal="center" wrapText="1"/>
    </xf>
    <xf numFmtId="2" fontId="3" fillId="0" borderId="20" xfId="0" applyNumberFormat="1" applyFont="1" applyFill="1" applyBorder="1" applyAlignment="1" applyProtection="1">
      <alignment horizontal="left" wrapText="1"/>
    </xf>
    <xf numFmtId="2" fontId="7" fillId="0" borderId="9" xfId="0" applyNumberFormat="1" applyFont="1" applyFill="1" applyBorder="1" applyAlignment="1" applyProtection="1">
      <alignment horizontal="center" wrapText="1"/>
    </xf>
    <xf numFmtId="2" fontId="3" fillId="0" borderId="20" xfId="0" applyNumberFormat="1" applyFont="1" applyBorder="1" applyAlignment="1" applyProtection="1">
      <alignment wrapText="1"/>
    </xf>
    <xf numFmtId="2" fontId="3" fillId="0" borderId="20" xfId="0" applyNumberFormat="1" applyFont="1" applyFill="1" applyBorder="1" applyAlignment="1" applyProtection="1">
      <alignment wrapText="1"/>
    </xf>
    <xf numFmtId="2" fontId="7" fillId="0" borderId="9" xfId="0" applyNumberFormat="1" applyFont="1" applyFill="1" applyBorder="1" applyAlignment="1" applyProtection="1">
      <alignment wrapText="1"/>
    </xf>
    <xf numFmtId="2" fontId="7" fillId="0" borderId="19" xfId="0" applyNumberFormat="1" applyFont="1" applyFill="1" applyBorder="1" applyAlignment="1" applyProtection="1">
      <alignment wrapText="1"/>
    </xf>
    <xf numFmtId="2" fontId="7" fillId="0" borderId="15" xfId="0" applyNumberFormat="1" applyFont="1" applyBorder="1" applyAlignment="1" applyProtection="1">
      <alignment wrapText="1"/>
    </xf>
    <xf numFmtId="168" fontId="7" fillId="0" borderId="14" xfId="0" applyNumberFormat="1" applyFont="1" applyBorder="1" applyAlignment="1" applyProtection="1">
      <alignment wrapText="1"/>
    </xf>
    <xf numFmtId="168" fontId="7" fillId="0" borderId="38" xfId="0" applyNumberFormat="1" applyFont="1" applyBorder="1" applyAlignment="1" applyProtection="1">
      <alignment horizontal="center" vertical="center" wrapText="1"/>
    </xf>
    <xf numFmtId="0" fontId="3" fillId="10" borderId="13" xfId="0" applyFont="1" applyFill="1" applyBorder="1" applyAlignment="1" applyProtection="1">
      <alignment horizontal="center" vertical="center" wrapText="1"/>
    </xf>
    <xf numFmtId="2" fontId="3" fillId="0" borderId="38" xfId="0" applyNumberFormat="1" applyFont="1" applyFill="1" applyBorder="1" applyAlignment="1" applyProtection="1">
      <alignment horizontal="center" vertical="center" wrapText="1"/>
    </xf>
    <xf numFmtId="168" fontId="7" fillId="0" borderId="15" xfId="0" applyNumberFormat="1" applyFont="1" applyBorder="1" applyAlignment="1" applyProtection="1">
      <alignment wrapText="1"/>
    </xf>
    <xf numFmtId="2" fontId="7" fillId="0" borderId="14" xfId="0" applyNumberFormat="1" applyFont="1" applyBorder="1" applyAlignment="1" applyProtection="1">
      <alignment wrapText="1"/>
    </xf>
    <xf numFmtId="2" fontId="3" fillId="0" borderId="39" xfId="0" applyNumberFormat="1" applyFont="1" applyFill="1" applyBorder="1" applyAlignment="1" applyProtection="1">
      <alignment horizontal="center" vertical="center" wrapText="1"/>
    </xf>
    <xf numFmtId="2" fontId="3" fillId="0" borderId="36" xfId="0" applyNumberFormat="1" applyFont="1" applyBorder="1" applyAlignment="1">
      <alignment horizontal="center" wrapText="1"/>
    </xf>
    <xf numFmtId="9" fontId="3" fillId="0" borderId="36" xfId="3" applyFont="1" applyBorder="1" applyAlignment="1">
      <alignment horizontal="center" wrapText="1"/>
    </xf>
    <xf numFmtId="168" fontId="4" fillId="3" borderId="38" xfId="0" applyNumberFormat="1" applyFont="1" applyFill="1" applyBorder="1" applyAlignment="1" applyProtection="1">
      <alignment wrapText="1"/>
    </xf>
    <xf numFmtId="2" fontId="3" fillId="0" borderId="14" xfId="0" applyNumberFormat="1" applyFont="1" applyFill="1" applyBorder="1" applyAlignment="1" applyProtection="1">
      <alignment horizontal="left" wrapText="1"/>
    </xf>
    <xf numFmtId="2" fontId="4" fillId="0" borderId="14" xfId="0" applyNumberFormat="1" applyFont="1" applyFill="1" applyBorder="1" applyAlignment="1" applyProtection="1">
      <alignment wrapText="1"/>
    </xf>
    <xf numFmtId="168" fontId="4" fillId="3" borderId="39" xfId="0" applyNumberFormat="1" applyFont="1" applyFill="1" applyBorder="1" applyAlignment="1" applyProtection="1">
      <alignment wrapText="1"/>
    </xf>
    <xf numFmtId="2" fontId="3" fillId="3" borderId="37" xfId="3" applyNumberFormat="1" applyFont="1" applyFill="1" applyBorder="1" applyAlignment="1" applyProtection="1">
      <alignment horizontal="center" vertical="center" wrapText="1"/>
    </xf>
    <xf numFmtId="168" fontId="3" fillId="0" borderId="38" xfId="0" applyNumberFormat="1" applyFont="1" applyBorder="1" applyAlignment="1" applyProtection="1">
      <alignment horizontal="center" vertical="center" wrapText="1"/>
    </xf>
    <xf numFmtId="0" fontId="1" fillId="0" borderId="0" xfId="0" applyFont="1" applyFill="1" applyAlignment="1"/>
    <xf numFmtId="0" fontId="1" fillId="8" borderId="0" xfId="0" applyFont="1" applyFill="1" applyAlignment="1">
      <alignment wrapText="1"/>
    </xf>
    <xf numFmtId="0" fontId="6" fillId="0" borderId="4" xfId="0" applyFont="1" applyBorder="1" applyProtection="1"/>
    <xf numFmtId="169" fontId="6" fillId="0" borderId="0" xfId="1" applyNumberFormat="1" applyFont="1" applyFill="1" applyProtection="1"/>
    <xf numFmtId="49" fontId="3" fillId="8" borderId="1" xfId="0" applyNumberFormat="1" applyFont="1" applyFill="1" applyBorder="1" applyAlignment="1" applyProtection="1">
      <alignment horizontal="center" vertical="center" wrapText="1"/>
      <protection locked="0"/>
    </xf>
    <xf numFmtId="39" fontId="6" fillId="0" borderId="0" xfId="0" applyNumberFormat="1" applyFont="1" applyBorder="1" applyAlignment="1" applyProtection="1"/>
    <xf numFmtId="43" fontId="6" fillId="0" borderId="0" xfId="1" applyFont="1" applyFill="1" applyBorder="1" applyProtection="1"/>
    <xf numFmtId="2" fontId="6" fillId="0" borderId="4" xfId="1" applyNumberFormat="1" applyFont="1" applyFill="1" applyBorder="1" applyProtection="1"/>
    <xf numFmtId="2" fontId="7" fillId="0" borderId="0" xfId="0" applyNumberFormat="1" applyFont="1" applyFill="1" applyProtection="1"/>
    <xf numFmtId="2" fontId="22" fillId="0" borderId="0" xfId="1" applyNumberFormat="1" applyFont="1" applyFill="1" applyProtection="1"/>
    <xf numFmtId="2" fontId="7" fillId="0" borderId="0" xfId="1" applyNumberFormat="1" applyFont="1" applyFill="1" applyProtection="1"/>
    <xf numFmtId="2" fontId="0" fillId="0" borderId="0" xfId="0" applyNumberFormat="1" applyFill="1" applyProtection="1"/>
    <xf numFmtId="2" fontId="6" fillId="0" borderId="0" xfId="1" applyNumberFormat="1" applyFont="1" applyFill="1" applyBorder="1" applyProtection="1"/>
    <xf numFmtId="39" fontId="6" fillId="0" borderId="0" xfId="0" applyNumberFormat="1" applyFont="1" applyFill="1" applyAlignment="1" applyProtection="1"/>
    <xf numFmtId="43" fontId="6" fillId="0" borderId="4" xfId="1" applyFont="1" applyFill="1" applyBorder="1" applyProtection="1"/>
    <xf numFmtId="167" fontId="6" fillId="0" borderId="0" xfId="1" applyNumberFormat="1" applyFont="1" applyFill="1" applyBorder="1" applyAlignment="1"/>
    <xf numFmtId="167" fontId="1" fillId="0" borderId="0" xfId="0" applyNumberFormat="1" applyFont="1" applyFill="1" applyProtection="1"/>
    <xf numFmtId="167" fontId="0" fillId="0" borderId="0" xfId="0" applyNumberFormat="1" applyFill="1" applyProtection="1"/>
    <xf numFmtId="167" fontId="6" fillId="0" borderId="4" xfId="0" applyNumberFormat="1" applyFont="1" applyFill="1" applyBorder="1" applyProtection="1">
      <protection locked="0"/>
    </xf>
    <xf numFmtId="2" fontId="3" fillId="0" borderId="10" xfId="0" applyNumberFormat="1" applyFont="1" applyFill="1" applyBorder="1" applyAlignment="1" applyProtection="1">
      <alignment horizontal="center" vertical="center" wrapText="1"/>
    </xf>
    <xf numFmtId="43" fontId="1" fillId="0" borderId="1" xfId="6" applyFont="1" applyFill="1" applyBorder="1" applyAlignment="1" applyProtection="1">
      <alignment horizontal="center" vertical="center" wrapText="1"/>
    </xf>
    <xf numFmtId="43" fontId="3" fillId="3" borderId="1" xfId="6" applyFont="1" applyFill="1" applyBorder="1" applyAlignment="1" applyProtection="1">
      <alignment horizontal="center" vertical="center" wrapText="1"/>
    </xf>
    <xf numFmtId="43" fontId="3" fillId="3" borderId="2" xfId="6" applyFont="1" applyFill="1" applyBorder="1" applyAlignment="1" applyProtection="1">
      <alignment horizontal="center" vertical="center" wrapText="1"/>
    </xf>
    <xf numFmtId="43" fontId="18" fillId="0" borderId="1" xfId="6" applyFont="1" applyFill="1" applyBorder="1" applyAlignment="1" applyProtection="1">
      <alignment horizontal="center" vertical="center" wrapText="1"/>
    </xf>
    <xf numFmtId="43" fontId="18" fillId="0" borderId="36" xfId="6" applyFont="1" applyFill="1" applyBorder="1" applyAlignment="1" applyProtection="1">
      <alignment horizontal="center" vertical="center" wrapText="1"/>
    </xf>
    <xf numFmtId="43" fontId="3" fillId="0" borderId="1" xfId="6" applyFont="1" applyFill="1" applyBorder="1" applyAlignment="1" applyProtection="1">
      <alignment horizontal="center" vertical="center" wrapText="1"/>
    </xf>
    <xf numFmtId="43" fontId="3" fillId="0" borderId="36" xfId="6" applyFont="1" applyFill="1" applyBorder="1" applyAlignment="1" applyProtection="1">
      <alignment horizontal="center" vertical="center" wrapText="1"/>
    </xf>
    <xf numFmtId="14" fontId="0" fillId="0" borderId="0" xfId="0" applyNumberFormat="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xf>
    <xf numFmtId="2" fontId="0" fillId="0" borderId="0" xfId="0" applyNumberFormat="1" applyBorder="1" applyAlignment="1" applyProtection="1">
      <alignment horizontal="center"/>
      <protection locked="0"/>
    </xf>
    <xf numFmtId="0" fontId="0" fillId="0" borderId="0" xfId="0" applyBorder="1" applyAlignment="1">
      <alignment horizontal="center"/>
    </xf>
    <xf numFmtId="14" fontId="1" fillId="0" borderId="1" xfId="0" applyNumberFormat="1" applyFont="1" applyBorder="1" applyAlignment="1" applyProtection="1">
      <alignment horizontal="center"/>
      <protection locked="0"/>
    </xf>
    <xf numFmtId="0" fontId="0" fillId="0" borderId="32" xfId="0" applyBorder="1"/>
    <xf numFmtId="0" fontId="6" fillId="0" borderId="32" xfId="0" applyFont="1" applyBorder="1"/>
    <xf numFmtId="0" fontId="6" fillId="0" borderId="1" xfId="0" applyFont="1" applyBorder="1"/>
    <xf numFmtId="37" fontId="7" fillId="0" borderId="0" xfId="0" applyNumberFormat="1" applyFont="1" applyBorder="1" applyAlignment="1"/>
    <xf numFmtId="167" fontId="6" fillId="0" borderId="40" xfId="1" applyNumberFormat="1" applyFont="1" applyBorder="1"/>
    <xf numFmtId="2" fontId="0" fillId="0" borderId="0" xfId="0" applyNumberFormat="1" applyProtection="1"/>
    <xf numFmtId="2" fontId="7" fillId="0" borderId="0" xfId="0" applyNumberFormat="1" applyFont="1" applyBorder="1" applyProtection="1"/>
    <xf numFmtId="2" fontId="7" fillId="0" borderId="0" xfId="0" applyNumberFormat="1" applyFont="1" applyFill="1" applyBorder="1" applyProtection="1"/>
    <xf numFmtId="2" fontId="7" fillId="0" borderId="0" xfId="0" applyNumberFormat="1" applyFont="1" applyProtection="1"/>
    <xf numFmtId="2" fontId="7" fillId="0" borderId="0" xfId="1" applyNumberFormat="1" applyFont="1" applyProtection="1"/>
    <xf numFmtId="2" fontId="6" fillId="0" borderId="0" xfId="0" applyNumberFormat="1" applyFont="1" applyProtection="1"/>
    <xf numFmtId="0" fontId="33" fillId="2" borderId="22" xfId="0" applyFont="1" applyFill="1" applyBorder="1" applyAlignment="1" applyProtection="1">
      <alignment horizontal="center" wrapText="1"/>
      <protection locked="0"/>
    </xf>
    <xf numFmtId="0" fontId="1" fillId="0" borderId="1" xfId="0" applyFont="1" applyBorder="1" applyAlignment="1" applyProtection="1">
      <alignment horizontal="center"/>
      <protection locked="0"/>
    </xf>
    <xf numFmtId="0" fontId="1" fillId="0" borderId="0" xfId="0" applyFont="1" applyProtection="1">
      <protection locked="0"/>
    </xf>
    <xf numFmtId="14" fontId="0" fillId="0" borderId="0" xfId="0" applyNumberFormat="1"/>
    <xf numFmtId="14" fontId="1" fillId="0" borderId="0" xfId="0" applyNumberFormat="1" applyFont="1"/>
    <xf numFmtId="43" fontId="0" fillId="9" borderId="1" xfId="0" applyNumberFormat="1" applyFill="1" applyBorder="1" applyProtection="1">
      <protection locked="0"/>
    </xf>
    <xf numFmtId="43" fontId="1" fillId="9" borderId="1" xfId="0" applyNumberFormat="1" applyFont="1" applyFill="1" applyBorder="1" applyProtection="1">
      <protection locked="0"/>
    </xf>
    <xf numFmtId="43" fontId="6" fillId="0" borderId="4" xfId="0" applyNumberFormat="1" applyFont="1" applyFill="1" applyBorder="1" applyProtection="1">
      <protection locked="0"/>
    </xf>
    <xf numFmtId="0" fontId="3" fillId="0" borderId="0" xfId="0" applyFont="1" applyProtection="1"/>
    <xf numFmtId="0" fontId="1" fillId="0" borderId="0" xfId="0" applyFont="1"/>
    <xf numFmtId="0" fontId="1" fillId="0" borderId="26" xfId="0" applyFont="1" applyBorder="1" applyAlignment="1">
      <alignment vertical="top"/>
    </xf>
    <xf numFmtId="0" fontId="0" fillId="0" borderId="27" xfId="0" applyBorder="1" applyAlignment="1"/>
    <xf numFmtId="0" fontId="4" fillId="0" borderId="28" xfId="0" applyFont="1" applyFill="1" applyBorder="1" applyAlignment="1">
      <alignment horizontal="center" wrapText="1"/>
    </xf>
    <xf numFmtId="0" fontId="6" fillId="0" borderId="31" xfId="0" applyFont="1" applyBorder="1" applyAlignment="1">
      <alignment horizontal="center"/>
    </xf>
    <xf numFmtId="0" fontId="6" fillId="0" borderId="32" xfId="0" applyFont="1" applyFill="1" applyBorder="1" applyAlignment="1" applyProtection="1">
      <alignment horizontal="center"/>
    </xf>
    <xf numFmtId="0" fontId="2" fillId="0" borderId="12" xfId="0" applyFont="1" applyBorder="1" applyAlignment="1">
      <alignment horizontal="center"/>
    </xf>
    <xf numFmtId="0" fontId="2" fillId="0" borderId="0" xfId="0" applyFont="1" applyAlignment="1">
      <alignment horizontal="center"/>
    </xf>
    <xf numFmtId="0" fontId="6" fillId="0" borderId="4" xfId="0" applyFont="1" applyFill="1" applyBorder="1" applyAlignment="1" applyProtection="1">
      <alignment horizontal="center"/>
    </xf>
    <xf numFmtId="0" fontId="6" fillId="0" borderId="0" xfId="0" applyFont="1" applyBorder="1" applyAlignment="1">
      <alignment horizontal="center"/>
    </xf>
    <xf numFmtId="0" fontId="6" fillId="0" borderId="0" xfId="0" applyFont="1" applyBorder="1" applyAlignment="1" applyProtection="1"/>
    <xf numFmtId="0" fontId="6" fillId="0" borderId="5" xfId="0" applyFont="1" applyBorder="1" applyAlignment="1" applyProtection="1"/>
    <xf numFmtId="0" fontId="6" fillId="0" borderId="0" xfId="0" applyFont="1" applyAlignment="1" applyProtection="1">
      <alignment horizontal="left" wrapText="1"/>
    </xf>
    <xf numFmtId="0" fontId="6" fillId="0" borderId="5" xfId="0" applyFont="1" applyBorder="1" applyAlignment="1" applyProtection="1">
      <alignment wrapText="1"/>
    </xf>
    <xf numFmtId="0" fontId="6" fillId="0" borderId="0" xfId="0" applyFont="1" applyFill="1" applyBorder="1" applyAlignment="1" applyProtection="1">
      <alignment wrapText="1"/>
    </xf>
    <xf numFmtId="0" fontId="6" fillId="0" borderId="0" xfId="0" applyFont="1" applyFill="1" applyAlignment="1" applyProtection="1">
      <alignment horizontal="center"/>
      <protection locked="0"/>
    </xf>
    <xf numFmtId="0" fontId="7" fillId="0" borderId="0" xfId="0" applyFont="1" applyAlignment="1">
      <alignment horizontal="left" vertical="top" wrapText="1"/>
    </xf>
    <xf numFmtId="0" fontId="1" fillId="9" borderId="0" xfId="0" applyFont="1" applyFill="1" applyAlignment="1" applyProtection="1">
      <alignment horizontal="center" wrapText="1"/>
    </xf>
    <xf numFmtId="0" fontId="6" fillId="0" borderId="0" xfId="0" applyFont="1" applyBorder="1" applyAlignment="1" applyProtection="1">
      <protection locked="0"/>
    </xf>
    <xf numFmtId="0" fontId="7" fillId="0" borderId="0" xfId="0" applyFont="1" applyBorder="1" applyAlignment="1" applyProtection="1">
      <protection locked="0"/>
    </xf>
    <xf numFmtId="0" fontId="1" fillId="0" borderId="34" xfId="0" applyFont="1" applyBorder="1" applyAlignment="1">
      <alignment horizontal="center" wrapText="1"/>
    </xf>
    <xf numFmtId="0" fontId="0" fillId="0" borderId="34" xfId="0" applyBorder="1" applyAlignment="1">
      <alignment horizontal="center" wrapText="1"/>
    </xf>
    <xf numFmtId="0" fontId="1" fillId="0" borderId="0" xfId="0" applyFont="1" applyBorder="1" applyAlignment="1">
      <alignment horizontal="center" wrapText="1"/>
    </xf>
    <xf numFmtId="0" fontId="0" fillId="0" borderId="0" xfId="0" applyBorder="1" applyAlignment="1">
      <alignment horizontal="center" wrapText="1"/>
    </xf>
    <xf numFmtId="2" fontId="6" fillId="0" borderId="33" xfId="0" applyNumberFormat="1" applyFont="1" applyFill="1" applyBorder="1" applyAlignment="1" applyProtection="1">
      <alignment horizontal="center" wrapText="1"/>
    </xf>
    <xf numFmtId="2" fontId="0" fillId="0" borderId="34" xfId="0" applyNumberFormat="1" applyFill="1" applyBorder="1" applyAlignment="1">
      <alignment horizontal="center" wrapText="1"/>
    </xf>
    <xf numFmtId="2" fontId="0" fillId="0" borderId="34" xfId="0" applyNumberFormat="1" applyBorder="1" applyAlignment="1">
      <alignment horizontal="center" wrapText="1"/>
    </xf>
    <xf numFmtId="2" fontId="0" fillId="0" borderId="11" xfId="0" applyNumberFormat="1" applyBorder="1" applyAlignment="1">
      <alignment wrapText="1"/>
    </xf>
    <xf numFmtId="2" fontId="18" fillId="2" borderId="22" xfId="3" applyNumberFormat="1" applyFont="1" applyFill="1" applyBorder="1" applyAlignment="1" applyProtection="1">
      <alignment horizontal="center" vertical="center" wrapText="1"/>
    </xf>
    <xf numFmtId="2" fontId="0" fillId="0" borderId="29" xfId="0" applyNumberFormat="1" applyBorder="1" applyAlignment="1">
      <alignment horizontal="center" vertical="center" wrapText="1"/>
    </xf>
    <xf numFmtId="2" fontId="0" fillId="0" borderId="8" xfId="0" applyNumberFormat="1" applyBorder="1" applyAlignment="1">
      <alignment horizontal="center" vertical="center" wrapText="1"/>
    </xf>
    <xf numFmtId="2" fontId="8" fillId="4" borderId="20" xfId="0" applyNumberFormat="1" applyFont="1" applyFill="1" applyBorder="1" applyAlignment="1" applyProtection="1">
      <alignment horizontal="center" vertical="center" wrapText="1"/>
    </xf>
    <xf numFmtId="2" fontId="0" fillId="0" borderId="9" xfId="0" applyNumberFormat="1" applyBorder="1" applyAlignment="1" applyProtection="1">
      <alignment horizontal="center" vertical="center" wrapText="1"/>
    </xf>
    <xf numFmtId="2" fontId="0" fillId="0" borderId="19" xfId="0" applyNumberFormat="1" applyBorder="1" applyAlignment="1" applyProtection="1">
      <alignment horizontal="center" vertical="center" wrapText="1"/>
    </xf>
    <xf numFmtId="2" fontId="18" fillId="2" borderId="29" xfId="3" applyNumberFormat="1" applyFont="1" applyFill="1" applyBorder="1" applyAlignment="1" applyProtection="1">
      <alignment horizontal="center" vertical="center" wrapText="1"/>
    </xf>
    <xf numFmtId="2" fontId="18" fillId="2" borderId="8" xfId="3" applyNumberFormat="1" applyFont="1" applyFill="1" applyBorder="1" applyAlignment="1" applyProtection="1">
      <alignment horizontal="center" vertical="center" wrapText="1"/>
    </xf>
    <xf numFmtId="2" fontId="8" fillId="4" borderId="30" xfId="0" applyNumberFormat="1" applyFont="1" applyFill="1" applyBorder="1" applyAlignment="1" applyProtection="1">
      <alignment horizontal="center" vertical="center" wrapText="1"/>
    </xf>
    <xf numFmtId="2" fontId="6" fillId="0" borderId="20" xfId="0" applyNumberFormat="1" applyFont="1" applyFill="1" applyBorder="1" applyAlignment="1" applyProtection="1">
      <alignment horizontal="center" vertical="center" wrapText="1"/>
    </xf>
    <xf numFmtId="2" fontId="0" fillId="0" borderId="9" xfId="0" applyNumberFormat="1" applyFill="1" applyBorder="1" applyAlignment="1" applyProtection="1">
      <alignment horizontal="center" vertical="center" wrapText="1"/>
    </xf>
    <xf numFmtId="2" fontId="0" fillId="0" borderId="19" xfId="0" applyNumberFormat="1" applyFill="1" applyBorder="1" applyAlignment="1" applyProtection="1">
      <alignment horizontal="center" vertical="center" wrapText="1"/>
    </xf>
    <xf numFmtId="2" fontId="6" fillId="0" borderId="20" xfId="0" applyNumberFormat="1" applyFont="1" applyBorder="1" applyAlignment="1" applyProtection="1">
      <alignment horizontal="center" wrapText="1"/>
    </xf>
    <xf numFmtId="0" fontId="3" fillId="0" borderId="9" xfId="0" applyFont="1" applyBorder="1" applyAlignment="1">
      <alignment horizontal="center" wrapText="1"/>
    </xf>
    <xf numFmtId="0" fontId="3" fillId="0" borderId="19" xfId="0" applyFont="1" applyBorder="1" applyAlignment="1">
      <alignment horizontal="center" wrapText="1"/>
    </xf>
    <xf numFmtId="2" fontId="4" fillId="6" borderId="0" xfId="0" applyNumberFormat="1" applyFont="1" applyFill="1" applyBorder="1" applyAlignment="1" applyProtection="1">
      <alignment horizontal="left" vertical="center" wrapText="1"/>
    </xf>
    <xf numFmtId="2" fontId="4" fillId="0" borderId="0" xfId="0" applyNumberFormat="1" applyFont="1" applyAlignment="1" applyProtection="1">
      <alignment horizontal="left" wrapText="1"/>
    </xf>
    <xf numFmtId="2" fontId="6" fillId="0" borderId="23" xfId="0" applyNumberFormat="1" applyFont="1" applyBorder="1" applyAlignment="1" applyProtection="1">
      <alignment horizontal="center" vertical="center" wrapText="1"/>
    </xf>
    <xf numFmtId="2" fontId="17" fillId="0" borderId="25" xfId="0" applyNumberFormat="1" applyFont="1" applyBorder="1" applyAlignment="1" applyProtection="1">
      <alignment horizontal="center" vertical="center" wrapText="1"/>
    </xf>
    <xf numFmtId="2" fontId="0" fillId="0" borderId="25" xfId="0" applyNumberFormat="1" applyBorder="1" applyAlignment="1" applyProtection="1">
      <alignment wrapText="1"/>
    </xf>
    <xf numFmtId="2" fontId="0" fillId="0" borderId="24" xfId="0" applyNumberFormat="1" applyBorder="1" applyAlignment="1" applyProtection="1">
      <alignment wrapText="1"/>
    </xf>
    <xf numFmtId="2" fontId="9" fillId="0" borderId="8" xfId="0" applyNumberFormat="1" applyFont="1" applyBorder="1" applyAlignment="1" applyProtection="1">
      <alignment horizontal="left" vertical="center" wrapText="1"/>
    </xf>
    <xf numFmtId="2" fontId="0" fillId="0" borderId="8" xfId="0" applyNumberFormat="1" applyBorder="1" applyAlignment="1" applyProtection="1">
      <alignment horizontal="left" vertical="center" wrapText="1"/>
    </xf>
    <xf numFmtId="2" fontId="18" fillId="2" borderId="1" xfId="3" applyNumberFormat="1" applyFont="1" applyFill="1" applyBorder="1" applyAlignment="1" applyProtection="1">
      <alignment horizontal="center" vertical="center" wrapText="1"/>
    </xf>
  </cellXfs>
  <cellStyles count="7">
    <cellStyle name="Comma" xfId="6" builtinId="3"/>
    <cellStyle name="Comma 2 2" xfId="1"/>
    <cellStyle name="Normal" xfId="0" builtinId="0"/>
    <cellStyle name="Normal 2" xfId="4"/>
    <cellStyle name="Normal 3 2" xfId="5"/>
    <cellStyle name="Normal 9" xfId="2"/>
    <cellStyle name="Percent" xfId="3" builtinId="5"/>
  </cellStyles>
  <dxfs count="107">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ndense val="0"/>
        <extend val="0"/>
        <color rgb="FF006100"/>
      </font>
      <fill>
        <patternFill>
          <bgColor rgb="FFC6EFCE"/>
        </patternFill>
      </fill>
    </dxf>
  </dxfs>
  <tableStyles count="0" defaultTableStyle="TableStyleMedium9"/>
  <colors>
    <mruColors>
      <color rgb="FF9C0006"/>
      <color rgb="FFFFFF99"/>
      <color rgb="FFFFC7CE"/>
      <color rgb="FF0000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120</xdr:row>
      <xdr:rowOff>0</xdr:rowOff>
    </xdr:from>
    <xdr:to>
      <xdr:col>0</xdr:col>
      <xdr:colOff>5915026</xdr:colOff>
      <xdr:row>121</xdr:row>
      <xdr:rowOff>5002322</xdr:rowOff>
    </xdr:to>
    <xdr:pic>
      <xdr:nvPicPr>
        <xdr:cNvPr id="2" name="Picture 1"/>
        <xdr:cNvPicPr>
          <a:picLocks noChangeAspect="1" noChangeArrowheads="1"/>
        </xdr:cNvPicPr>
      </xdr:nvPicPr>
      <xdr:blipFill>
        <a:blip xmlns:r="http://schemas.openxmlformats.org/officeDocument/2006/relationships" r:embed="rId1">
          <a:lum bright="-20000" contrast="20000"/>
          <a:extLst>
            <a:ext uri="{28A0092B-C50C-407E-A947-70E740481C1C}">
              <a14:useLocalDpi xmlns:a14="http://schemas.microsoft.com/office/drawing/2010/main" val="0"/>
            </a:ext>
          </a:extLst>
        </a:blip>
        <a:srcRect/>
        <a:stretch>
          <a:fillRect/>
        </a:stretch>
      </xdr:blipFill>
      <xdr:spPr bwMode="auto">
        <a:xfrm>
          <a:off x="2" y="50768250"/>
          <a:ext cx="5915024" cy="5164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120</xdr:row>
      <xdr:rowOff>371475</xdr:rowOff>
    </xdr:from>
    <xdr:to>
      <xdr:col>0</xdr:col>
      <xdr:colOff>5915025</xdr:colOff>
      <xdr:row>122</xdr:row>
      <xdr:rowOff>0</xdr:rowOff>
    </xdr:to>
    <xdr:sp macro="" textlink="">
      <xdr:nvSpPr>
        <xdr:cNvPr id="3" name="AutoShape 5"/>
        <xdr:cNvSpPr>
          <a:spLocks noChangeAspect="1" noChangeArrowheads="1"/>
        </xdr:cNvSpPr>
      </xdr:nvSpPr>
      <xdr:spPr bwMode="auto">
        <a:xfrm>
          <a:off x="0" y="50930175"/>
          <a:ext cx="5915025" cy="5200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5filesrv5\C\sw6\Work\RA\Template\2014RAtempl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structions"/>
      <sheetName val="LSE Allocations"/>
      <sheetName val="ID and Local Area"/>
      <sheetName val="Summary Year Ahead"/>
      <sheetName val="Summary Month Ahead"/>
      <sheetName val="I_Phys_Res_Import_RA_Res"/>
      <sheetName val="II_Construc"/>
      <sheetName val="III_Demand_Response"/>
    </sheetNames>
    <sheetDataSet>
      <sheetData sheetId="0"/>
      <sheetData sheetId="1"/>
      <sheetData sheetId="2"/>
      <sheetData sheetId="3">
        <row r="10">
          <cell r="H10" t="str">
            <v>North</v>
          </cell>
        </row>
        <row r="11">
          <cell r="H11" t="str">
            <v>South</v>
          </cell>
        </row>
        <row r="12">
          <cell r="H12" t="str">
            <v>CAISO</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5"/>
  </sheetPr>
  <dimension ref="A1:C53"/>
  <sheetViews>
    <sheetView showGridLines="0" tabSelected="1" workbookViewId="0">
      <selection activeCell="B15" sqref="B15"/>
    </sheetView>
  </sheetViews>
  <sheetFormatPr defaultColWidth="8.85546875" defaultRowHeight="12" customHeight="1"/>
  <cols>
    <col min="1" max="1" width="64.7109375" style="1" customWidth="1"/>
    <col min="2" max="2" width="64" style="1" customWidth="1"/>
    <col min="3" max="16384" width="8.85546875" style="1"/>
  </cols>
  <sheetData>
    <row r="1" spans="1:3" ht="17.25" customHeight="1">
      <c r="A1" s="6" t="s">
        <v>857</v>
      </c>
      <c r="B1" s="2"/>
      <c r="C1" s="3"/>
    </row>
    <row r="2" spans="1:3" ht="12" customHeight="1">
      <c r="A2" s="2"/>
      <c r="B2" s="2"/>
      <c r="C2" s="3"/>
    </row>
    <row r="3" spans="1:3" ht="12" customHeight="1">
      <c r="A3" s="8" t="s">
        <v>909</v>
      </c>
      <c r="B3" s="235" t="s">
        <v>1488</v>
      </c>
      <c r="C3" s="3"/>
    </row>
    <row r="4" spans="1:3" ht="12" customHeight="1">
      <c r="A4" s="8" t="s">
        <v>853</v>
      </c>
      <c r="B4" s="13"/>
    </row>
    <row r="5" spans="1:3" ht="12" customHeight="1">
      <c r="A5" s="8" t="s">
        <v>863</v>
      </c>
      <c r="B5" s="13"/>
    </row>
    <row r="6" spans="1:3" ht="12" customHeight="1">
      <c r="A6" s="8" t="s">
        <v>409</v>
      </c>
      <c r="B6" s="13"/>
    </row>
    <row r="7" spans="1:3" s="42" customFormat="1" ht="12" customHeight="1">
      <c r="A7" s="8" t="s">
        <v>844</v>
      </c>
      <c r="B7" s="41"/>
    </row>
    <row r="8" spans="1:3" s="42" customFormat="1" ht="12" customHeight="1">
      <c r="A8" s="4"/>
      <c r="B8" s="43"/>
    </row>
    <row r="9" spans="1:3" s="42" customFormat="1" ht="12" customHeight="1">
      <c r="A9" s="5" t="s">
        <v>852</v>
      </c>
      <c r="B9" s="43"/>
    </row>
    <row r="10" spans="1:3" s="42" customFormat="1" ht="12" customHeight="1">
      <c r="A10" s="44" t="s">
        <v>845</v>
      </c>
      <c r="B10" s="43"/>
    </row>
    <row r="11" spans="1:3" s="42" customFormat="1" ht="12" customHeight="1">
      <c r="A11" s="44" t="s">
        <v>847</v>
      </c>
      <c r="B11" s="43"/>
    </row>
    <row r="12" spans="1:3" s="42" customFormat="1" ht="12" customHeight="1">
      <c r="A12" s="44" t="s">
        <v>848</v>
      </c>
      <c r="B12" s="43"/>
    </row>
    <row r="13" spans="1:3" s="42" customFormat="1" ht="12" customHeight="1">
      <c r="A13" s="44" t="s">
        <v>846</v>
      </c>
      <c r="B13" s="43"/>
    </row>
    <row r="14" spans="1:3" s="42" customFormat="1" ht="12" customHeight="1">
      <c r="A14" s="44"/>
      <c r="B14" s="43"/>
    </row>
    <row r="15" spans="1:3" s="42" customFormat="1" ht="12" customHeight="1">
      <c r="A15" s="45" t="s">
        <v>854</v>
      </c>
      <c r="B15" s="43"/>
    </row>
    <row r="16" spans="1:3" s="42" customFormat="1" ht="15.75" customHeight="1">
      <c r="A16" s="45" t="s">
        <v>879</v>
      </c>
      <c r="B16" s="43"/>
    </row>
    <row r="17" spans="1:2" s="42" customFormat="1" ht="42.75" customHeight="1">
      <c r="A17" s="45" t="s">
        <v>877</v>
      </c>
      <c r="B17" s="43"/>
    </row>
    <row r="18" spans="1:2" s="42" customFormat="1" ht="40.5" customHeight="1">
      <c r="A18" s="45" t="s">
        <v>878</v>
      </c>
      <c r="B18" s="43"/>
    </row>
    <row r="19" spans="1:2" s="42" customFormat="1" ht="12" customHeight="1">
      <c r="A19" s="44"/>
      <c r="B19" s="46"/>
    </row>
    <row r="20" spans="1:2" s="42" customFormat="1" ht="12" customHeight="1">
      <c r="A20" s="8" t="s">
        <v>858</v>
      </c>
      <c r="B20" s="41"/>
    </row>
    <row r="21" spans="1:2" s="42" customFormat="1" ht="12" customHeight="1">
      <c r="A21" s="8" t="s">
        <v>871</v>
      </c>
      <c r="B21" s="41"/>
    </row>
    <row r="22" spans="1:2" s="42" customFormat="1" ht="12" customHeight="1">
      <c r="A22" s="8" t="s">
        <v>872</v>
      </c>
      <c r="B22" s="41"/>
    </row>
    <row r="23" spans="1:2" s="42" customFormat="1" ht="35.25" customHeight="1">
      <c r="A23" s="17" t="s">
        <v>859</v>
      </c>
      <c r="B23" s="41"/>
    </row>
    <row r="24" spans="1:2" ht="12" customHeight="1">
      <c r="A24" s="4"/>
      <c r="B24" s="7"/>
    </row>
    <row r="25" spans="1:2" ht="12" customHeight="1">
      <c r="A25" s="4" t="s">
        <v>412</v>
      </c>
      <c r="B25" s="7"/>
    </row>
    <row r="26" spans="1:2" ht="12" customHeight="1">
      <c r="A26" s="8" t="s">
        <v>849</v>
      </c>
      <c r="B26" s="13"/>
    </row>
    <row r="27" spans="1:2" ht="12" customHeight="1">
      <c r="A27" s="8" t="s">
        <v>871</v>
      </c>
      <c r="B27" s="13"/>
    </row>
    <row r="28" spans="1:2" ht="12" customHeight="1">
      <c r="A28" s="8" t="s">
        <v>860</v>
      </c>
      <c r="B28" s="13"/>
    </row>
    <row r="29" spans="1:2" ht="12" customHeight="1">
      <c r="A29" s="8" t="s">
        <v>861</v>
      </c>
      <c r="B29" s="13"/>
    </row>
    <row r="30" spans="1:2" ht="12" customHeight="1">
      <c r="A30" s="8" t="s">
        <v>855</v>
      </c>
      <c r="B30" s="13"/>
    </row>
    <row r="31" spans="1:2" ht="12" customHeight="1">
      <c r="A31" s="8" t="s">
        <v>856</v>
      </c>
      <c r="B31" s="13"/>
    </row>
    <row r="32" spans="1:2" ht="12" customHeight="1">
      <c r="A32" s="8" t="s">
        <v>865</v>
      </c>
      <c r="B32" s="13"/>
    </row>
    <row r="33" spans="1:3" ht="12" customHeight="1">
      <c r="A33" s="8" t="s">
        <v>851</v>
      </c>
      <c r="B33" s="13"/>
    </row>
    <row r="34" spans="1:3" ht="12" customHeight="1">
      <c r="A34" s="56" t="s">
        <v>413</v>
      </c>
      <c r="B34" s="13"/>
    </row>
    <row r="35" spans="1:3" ht="12" customHeight="1">
      <c r="A35" s="57" t="s">
        <v>414</v>
      </c>
      <c r="B35" s="13"/>
      <c r="C35" s="58"/>
    </row>
    <row r="36" spans="1:3" ht="12" customHeight="1">
      <c r="A36" s="53"/>
      <c r="B36" s="7"/>
    </row>
    <row r="37" spans="1:3" ht="12" customHeight="1">
      <c r="A37" s="4" t="s">
        <v>864</v>
      </c>
      <c r="B37" s="7"/>
    </row>
    <row r="38" spans="1:3" ht="12" customHeight="1">
      <c r="A38" s="8" t="s">
        <v>849</v>
      </c>
      <c r="B38" s="13"/>
    </row>
    <row r="39" spans="1:3" ht="12" customHeight="1">
      <c r="A39" s="8" t="s">
        <v>871</v>
      </c>
      <c r="B39" s="13"/>
    </row>
    <row r="40" spans="1:3" ht="12" customHeight="1">
      <c r="A40" s="55" t="s">
        <v>851</v>
      </c>
      <c r="B40" s="13"/>
    </row>
    <row r="41" spans="1:3" ht="12" customHeight="1">
      <c r="A41" s="8" t="s">
        <v>850</v>
      </c>
      <c r="B41" s="13"/>
    </row>
    <row r="42" spans="1:3" ht="12" customHeight="1">
      <c r="A42" s="8"/>
      <c r="B42" s="7"/>
    </row>
    <row r="43" spans="1:3" ht="12" customHeight="1" thickBot="1">
      <c r="A43" s="4" t="s">
        <v>411</v>
      </c>
      <c r="B43" s="7"/>
    </row>
    <row r="44" spans="1:3" ht="18" customHeight="1" thickTop="1" thickBot="1">
      <c r="A44" s="286" t="s">
        <v>196</v>
      </c>
      <c r="B44" s="287"/>
    </row>
    <row r="45" spans="1:3" ht="15" customHeight="1" thickTop="1" thickBot="1">
      <c r="A45" s="288"/>
      <c r="B45" s="288"/>
    </row>
    <row r="46" spans="1:3" ht="80.25" customHeight="1" thickTop="1" thickBot="1">
      <c r="A46" s="59" t="s">
        <v>410</v>
      </c>
      <c r="B46" s="54" t="s">
        <v>416</v>
      </c>
    </row>
    <row r="47" spans="1:3" customFormat="1" ht="12" customHeight="1" thickTop="1">
      <c r="A47" s="1"/>
    </row>
    <row r="48" spans="1:3" customFormat="1" ht="12" customHeight="1">
      <c r="A48" s="1"/>
    </row>
    <row r="53" spans="2:2" ht="12" customHeight="1">
      <c r="B53"/>
    </row>
  </sheetData>
  <mergeCells count="2">
    <mergeCell ref="A44:B44"/>
    <mergeCell ref="A45:B45"/>
  </mergeCells>
  <phoneticPr fontId="5" type="noConversion"/>
  <pageMargins left="0.75" right="0.75" top="1" bottom="1" header="0.5" footer="0.5"/>
  <headerFooter alignWithMargins="0">
    <oddHeader>&amp;LAugust 9th, 2007 {Filing Month} 2008
&amp;CRESOURCE ADEQUACY COMPLIANCE FILING&amp;R{Name of LSE}, Page &amp;P of &amp;N</oddHeader>
    <oddFooter>&amp;LFile:  &amp;F&amp;RTab:  &amp;A</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A152"/>
  <sheetViews>
    <sheetView showGridLines="0" zoomScale="130" zoomScaleNormal="130" zoomScalePageLayoutView="130" workbookViewId="0">
      <pane xSplit="37140" topLeftCell="E1"/>
      <selection activeCell="A45" sqref="A45"/>
      <selection pane="topRight" activeCell="E118" sqref="E118"/>
    </sheetView>
  </sheetViews>
  <sheetFormatPr defaultColWidth="8.85546875" defaultRowHeight="12.75"/>
  <cols>
    <col min="1" max="1" width="135.85546875" style="78" customWidth="1"/>
    <col min="2" max="16384" width="8.85546875" style="76"/>
  </cols>
  <sheetData>
    <row r="1" spans="1:1" ht="18" customHeight="1">
      <c r="A1" s="94"/>
    </row>
    <row r="2" spans="1:1" ht="15.75">
      <c r="A2" s="90"/>
    </row>
    <row r="3" spans="1:1" ht="20.25">
      <c r="A3" s="95" t="s">
        <v>197</v>
      </c>
    </row>
    <row r="4" spans="1:1" ht="15.75">
      <c r="A4" s="96"/>
    </row>
    <row r="5" spans="1:1" ht="15.75">
      <c r="A5" s="90" t="s">
        <v>867</v>
      </c>
    </row>
    <row r="6" spans="1:1" ht="15.75">
      <c r="A6" s="90"/>
    </row>
    <row r="7" spans="1:1" ht="15.75">
      <c r="A7" s="77" t="str">
        <f>_Toc124581495</f>
        <v>A.   Overview</v>
      </c>
    </row>
    <row r="8" spans="1:1" ht="15.75">
      <c r="A8" s="77" t="str">
        <f>A20</f>
        <v>B.   Instructions for the Certification Sheet</v>
      </c>
    </row>
    <row r="9" spans="1:1" ht="15.75">
      <c r="A9" s="77" t="str">
        <f>A33</f>
        <v>C. Instructions for the LSE Allocations and ID and Local Area Tabs</v>
      </c>
    </row>
    <row r="10" spans="1:1" ht="15.75">
      <c r="A10" s="77" t="str">
        <f>A49</f>
        <v xml:space="preserve">D. Instructions for the Summary Tab </v>
      </c>
    </row>
    <row r="11" spans="1:1" ht="15.75">
      <c r="A11" s="77" t="str">
        <f>_Toc124581191</f>
        <v>E. Instructions for the Local Resource Reporting Worksheet</v>
      </c>
    </row>
    <row r="12" spans="1:1" ht="15.75">
      <c r="A12" s="77" t="str">
        <f>A94</f>
        <v>F. Instructions for the  Additional Local Resources List Worksheet</v>
      </c>
    </row>
    <row r="13" spans="1:1" ht="15.75">
      <c r="A13" s="77" t="s">
        <v>105</v>
      </c>
    </row>
    <row r="14" spans="1:1" ht="15.75">
      <c r="A14" s="90"/>
    </row>
    <row r="15" spans="1:1" ht="18.75">
      <c r="A15" s="97" t="s">
        <v>868</v>
      </c>
    </row>
    <row r="16" spans="1:1" ht="63">
      <c r="A16" s="90" t="s">
        <v>1489</v>
      </c>
    </row>
    <row r="17" spans="1:1" ht="15.75">
      <c r="A17" s="90"/>
    </row>
    <row r="18" spans="1:1" ht="78.75">
      <c r="A18" s="90" t="s">
        <v>248</v>
      </c>
    </row>
    <row r="19" spans="1:1" ht="18.75" customHeight="1">
      <c r="A19" s="90"/>
    </row>
    <row r="20" spans="1:1" ht="18.75">
      <c r="A20" s="97" t="s">
        <v>874</v>
      </c>
    </row>
    <row r="21" spans="1:1" ht="15.75">
      <c r="A21" s="77" t="s">
        <v>875</v>
      </c>
    </row>
    <row r="22" spans="1:1" ht="15.75">
      <c r="A22" s="77"/>
    </row>
    <row r="23" spans="1:1" ht="15.75">
      <c r="A23" s="77" t="s">
        <v>1490</v>
      </c>
    </row>
    <row r="24" spans="1:1" ht="15.75">
      <c r="A24" s="77" t="s">
        <v>882</v>
      </c>
    </row>
    <row r="25" spans="1:1" ht="15.75">
      <c r="A25" s="77" t="s">
        <v>883</v>
      </c>
    </row>
    <row r="26" spans="1:1" ht="15.75">
      <c r="A26" s="77" t="s">
        <v>884</v>
      </c>
    </row>
    <row r="27" spans="1:1" ht="15.75">
      <c r="A27" s="77" t="s">
        <v>907</v>
      </c>
    </row>
    <row r="28" spans="1:1" ht="31.5">
      <c r="A28" s="77" t="s">
        <v>345</v>
      </c>
    </row>
    <row r="29" spans="1:1" ht="31.5">
      <c r="A29" s="77" t="s">
        <v>278</v>
      </c>
    </row>
    <row r="30" spans="1:1" ht="14.25" customHeight="1">
      <c r="A30" s="77" t="s">
        <v>279</v>
      </c>
    </row>
    <row r="31" spans="1:1" ht="32.25" customHeight="1">
      <c r="A31" s="77" t="s">
        <v>280</v>
      </c>
    </row>
    <row r="32" spans="1:1" ht="15.75">
      <c r="A32" s="77"/>
    </row>
    <row r="33" spans="1:1" ht="18.75">
      <c r="A33" s="97" t="s">
        <v>249</v>
      </c>
    </row>
    <row r="34" spans="1:1" ht="18.75">
      <c r="A34" s="97"/>
    </row>
    <row r="35" spans="1:1" ht="15.75">
      <c r="A35" s="98" t="s">
        <v>1038</v>
      </c>
    </row>
    <row r="36" spans="1:1" ht="15.75">
      <c r="A36" s="99"/>
    </row>
    <row r="37" spans="1:1" ht="47.25">
      <c r="A37" s="133" t="s">
        <v>1492</v>
      </c>
    </row>
    <row r="38" spans="1:1" ht="15.75">
      <c r="A38" s="133"/>
    </row>
    <row r="39" spans="1:1" ht="94.5">
      <c r="A39" s="133" t="s">
        <v>1495</v>
      </c>
    </row>
    <row r="40" spans="1:1" ht="15.75">
      <c r="A40" s="90"/>
    </row>
    <row r="41" spans="1:1" ht="31.5">
      <c r="A41" s="80" t="s">
        <v>1491</v>
      </c>
    </row>
    <row r="42" spans="1:1" ht="15.75">
      <c r="A42" s="80"/>
    </row>
    <row r="43" spans="1:1" ht="15.75">
      <c r="A43" s="98" t="s">
        <v>1039</v>
      </c>
    </row>
    <row r="44" spans="1:1" ht="18.75">
      <c r="A44" s="100"/>
    </row>
    <row r="45" spans="1:1" ht="141.75">
      <c r="A45" s="90" t="s">
        <v>1496</v>
      </c>
    </row>
    <row r="46" spans="1:1" ht="15.75">
      <c r="A46" s="90"/>
    </row>
    <row r="47" spans="1:1" ht="47.25">
      <c r="A47" s="90" t="s">
        <v>2</v>
      </c>
    </row>
    <row r="48" spans="1:1" ht="15.75">
      <c r="A48" s="90"/>
    </row>
    <row r="49" spans="1:1" ht="18.75">
      <c r="A49" s="97" t="s">
        <v>250</v>
      </c>
    </row>
    <row r="50" spans="1:1" ht="15.75">
      <c r="A50" s="90"/>
    </row>
    <row r="51" spans="1:1" ht="31.5">
      <c r="A51" s="90" t="s">
        <v>908</v>
      </c>
    </row>
    <row r="52" spans="1:1" ht="15.75">
      <c r="A52" s="90"/>
    </row>
    <row r="53" spans="1:1" ht="15.75">
      <c r="A53" s="101" t="s">
        <v>798</v>
      </c>
    </row>
    <row r="54" spans="1:1" s="102" customFormat="1" ht="15.75">
      <c r="A54" s="103"/>
    </row>
    <row r="55" spans="1:1" s="231" customFormat="1" ht="110.25">
      <c r="A55" s="104" t="s">
        <v>873</v>
      </c>
    </row>
    <row r="56" spans="1:1" s="231" customFormat="1" ht="15.75">
      <c r="A56" s="103"/>
    </row>
    <row r="57" spans="1:1" s="231" customFormat="1" ht="15.75">
      <c r="A57" s="101" t="s">
        <v>842</v>
      </c>
    </row>
    <row r="58" spans="1:1" s="102" customFormat="1" ht="15.75">
      <c r="A58" s="103"/>
    </row>
    <row r="59" spans="1:1" s="231" customFormat="1" ht="110.25">
      <c r="A59" s="104" t="s">
        <v>173</v>
      </c>
    </row>
    <row r="60" spans="1:1" s="231" customFormat="1" ht="15.75">
      <c r="A60" s="103"/>
    </row>
    <row r="61" spans="1:1" s="231" customFormat="1" ht="15.75">
      <c r="A61" s="101" t="s">
        <v>819</v>
      </c>
    </row>
    <row r="62" spans="1:1" s="102" customFormat="1" ht="15.75">
      <c r="A62" s="103"/>
    </row>
    <row r="63" spans="1:1" s="231" customFormat="1" ht="110.25">
      <c r="A63" s="104" t="s">
        <v>174</v>
      </c>
    </row>
    <row r="64" spans="1:1" s="231" customFormat="1" ht="15.75">
      <c r="A64" s="103"/>
    </row>
    <row r="65" spans="1:1" s="231" customFormat="1" ht="15.75">
      <c r="A65" s="101" t="s">
        <v>208</v>
      </c>
    </row>
    <row r="66" spans="1:1" s="102" customFormat="1" ht="15.75">
      <c r="A66" s="103"/>
    </row>
    <row r="67" spans="1:1" s="231" customFormat="1" ht="110.25">
      <c r="A67" s="103" t="s">
        <v>171</v>
      </c>
    </row>
    <row r="68" spans="1:1" s="231" customFormat="1" ht="15.75">
      <c r="A68" s="103"/>
    </row>
    <row r="69" spans="1:1" s="231" customFormat="1" ht="15.75">
      <c r="A69" s="101" t="s">
        <v>256</v>
      </c>
    </row>
    <row r="70" spans="1:1" s="102" customFormat="1" ht="15.75">
      <c r="A70" s="103"/>
    </row>
    <row r="71" spans="1:1" s="231" customFormat="1" ht="110.25">
      <c r="A71" s="104" t="s">
        <v>172</v>
      </c>
    </row>
    <row r="72" spans="1:1" s="231" customFormat="1" ht="15.75">
      <c r="A72" s="103"/>
    </row>
    <row r="73" spans="1:1" s="231" customFormat="1" ht="15.75">
      <c r="A73" s="101" t="s">
        <v>4</v>
      </c>
    </row>
    <row r="74" spans="1:1" s="231" customFormat="1" ht="63">
      <c r="A74" s="171" t="s">
        <v>1506</v>
      </c>
    </row>
    <row r="75" spans="1:1" s="231" customFormat="1" ht="15.75">
      <c r="A75" s="103"/>
    </row>
    <row r="76" spans="1:1" s="231" customFormat="1" ht="15.75">
      <c r="A76" s="172" t="s">
        <v>68</v>
      </c>
    </row>
    <row r="77" spans="1:1" s="231" customFormat="1" ht="78.75">
      <c r="A77" s="173" t="s">
        <v>1505</v>
      </c>
    </row>
    <row r="78" spans="1:1" s="231" customFormat="1" ht="15.75">
      <c r="A78" s="103"/>
    </row>
    <row r="79" spans="1:1" s="231" customFormat="1" ht="18.75">
      <c r="A79" s="97" t="s">
        <v>195</v>
      </c>
    </row>
    <row r="80" spans="1:1" ht="15.75">
      <c r="A80" s="90"/>
    </row>
    <row r="81" spans="1:1" ht="78.75">
      <c r="A81" s="90" t="s">
        <v>1504</v>
      </c>
    </row>
    <row r="82" spans="1:1" ht="15.75">
      <c r="A82" s="90"/>
    </row>
    <row r="83" spans="1:1" ht="47.25">
      <c r="A83" s="90" t="s">
        <v>130</v>
      </c>
    </row>
    <row r="84" spans="1:1" ht="15.75">
      <c r="A84" s="90"/>
    </row>
    <row r="85" spans="1:1" ht="66">
      <c r="A85" s="131" t="s">
        <v>131</v>
      </c>
    </row>
    <row r="86" spans="1:1" ht="15.75">
      <c r="A86" s="77"/>
    </row>
    <row r="87" spans="1:1" ht="31.5">
      <c r="A87" s="79" t="s">
        <v>281</v>
      </c>
    </row>
    <row r="88" spans="1:1" ht="47.25">
      <c r="A88" s="77" t="s">
        <v>192</v>
      </c>
    </row>
    <row r="89" spans="1:1" ht="31.5">
      <c r="A89" s="77" t="s">
        <v>231</v>
      </c>
    </row>
    <row r="90" spans="1:1" ht="94.5">
      <c r="A90" s="77" t="s">
        <v>840</v>
      </c>
    </row>
    <row r="91" spans="1:1" ht="31.5" customHeight="1">
      <c r="A91" s="77" t="s">
        <v>230</v>
      </c>
    </row>
    <row r="92" spans="1:1" s="105" customFormat="1" ht="79.5" customHeight="1">
      <c r="A92" s="77" t="s">
        <v>808</v>
      </c>
    </row>
    <row r="93" spans="1:1" ht="48" customHeight="1">
      <c r="A93" s="79"/>
    </row>
    <row r="94" spans="1:1" ht="18.75">
      <c r="A94" s="106" t="s">
        <v>5</v>
      </c>
    </row>
    <row r="95" spans="1:1">
      <c r="A95" s="76"/>
    </row>
    <row r="96" spans="1:1" ht="63">
      <c r="A96" s="90" t="s">
        <v>201</v>
      </c>
    </row>
    <row r="98" spans="1:1" ht="31.5">
      <c r="A98" s="79" t="s">
        <v>251</v>
      </c>
    </row>
    <row r="99" spans="1:1" ht="31.5">
      <c r="A99" s="77" t="s">
        <v>252</v>
      </c>
    </row>
    <row r="100" spans="1:1" ht="31.5">
      <c r="A100" s="77" t="s">
        <v>231</v>
      </c>
    </row>
    <row r="101" spans="1:1" ht="47.25">
      <c r="A101" s="77" t="s">
        <v>202</v>
      </c>
    </row>
    <row r="102" spans="1:1" ht="31.5" customHeight="1">
      <c r="A102" s="77" t="s">
        <v>1</v>
      </c>
    </row>
    <row r="103" spans="1:1" ht="141.75">
      <c r="A103" s="77" t="s">
        <v>1502</v>
      </c>
    </row>
    <row r="104" spans="1:1" ht="15.75">
      <c r="A104" s="77" t="s">
        <v>1503</v>
      </c>
    </row>
    <row r="105" spans="1:1" ht="31.5">
      <c r="A105" s="77" t="s">
        <v>214</v>
      </c>
    </row>
    <row r="107" spans="1:1" ht="18.75">
      <c r="A107" s="132" t="s">
        <v>105</v>
      </c>
    </row>
    <row r="108" spans="1:1">
      <c r="A108" s="232"/>
    </row>
    <row r="109" spans="1:1" ht="63">
      <c r="A109" s="133" t="s">
        <v>1497</v>
      </c>
    </row>
    <row r="110" spans="1:1" ht="15.75">
      <c r="A110" s="133"/>
    </row>
    <row r="111" spans="1:1" ht="47.25">
      <c r="A111" s="133" t="s">
        <v>1498</v>
      </c>
    </row>
    <row r="112" spans="1:1" ht="15.75">
      <c r="A112" s="133"/>
    </row>
    <row r="113" spans="1:1" ht="31.5">
      <c r="A113" s="133" t="s">
        <v>6</v>
      </c>
    </row>
    <row r="114" spans="1:1" ht="15.75">
      <c r="A114" s="133"/>
    </row>
    <row r="115" spans="1:1" ht="126">
      <c r="A115" s="133" t="s">
        <v>1501</v>
      </c>
    </row>
    <row r="116" spans="1:1" ht="15.75">
      <c r="A116" s="133"/>
    </row>
    <row r="117" spans="1:1" ht="141.75">
      <c r="A117" s="135" t="s">
        <v>1499</v>
      </c>
    </row>
    <row r="118" spans="1:1" ht="15.75">
      <c r="A118" s="134"/>
    </row>
    <row r="119" spans="1:1" ht="63">
      <c r="A119" s="135" t="s">
        <v>0</v>
      </c>
    </row>
    <row r="120" spans="1:1" ht="15.75">
      <c r="A120" s="133"/>
    </row>
    <row r="121" spans="1:1" ht="12.75" customHeight="1">
      <c r="A121" s="132"/>
    </row>
    <row r="122" spans="1:1" ht="409.5" customHeight="1">
      <c r="A122" s="133"/>
    </row>
    <row r="123" spans="1:1" ht="31.5">
      <c r="A123" s="133" t="s">
        <v>1500</v>
      </c>
    </row>
    <row r="124" spans="1:1" ht="15.75">
      <c r="A124" s="133"/>
    </row>
    <row r="125" spans="1:1" ht="15.75">
      <c r="A125" s="133"/>
    </row>
    <row r="126" spans="1:1" ht="15.75">
      <c r="A126" s="133"/>
    </row>
    <row r="127" spans="1:1" ht="15.75">
      <c r="A127" s="133"/>
    </row>
    <row r="128" spans="1:1" ht="15.75">
      <c r="A128" s="133"/>
    </row>
    <row r="129" spans="1:1" ht="15.75">
      <c r="A129" s="135"/>
    </row>
    <row r="130" spans="1:1" ht="15.75" customHeight="1">
      <c r="A130" s="232"/>
    </row>
    <row r="131" spans="1:1" ht="15.75">
      <c r="A131" s="133"/>
    </row>
    <row r="132" spans="1:1" ht="47.25" customHeight="1">
      <c r="A132" s="232"/>
    </row>
    <row r="133" spans="1:1" ht="15.75" customHeight="1">
      <c r="A133" s="133"/>
    </row>
    <row r="135" spans="1:1" ht="94.5" customHeight="1"/>
    <row r="138" spans="1:1" ht="12.75" customHeight="1"/>
    <row r="139" spans="1:1" ht="13.5" customHeight="1"/>
    <row r="149" ht="15.75" customHeight="1"/>
    <row r="152" ht="15.75" customHeight="1"/>
  </sheetData>
  <phoneticPr fontId="27" type="noConversion"/>
  <pageMargins left="0.75" right="0.75" top="1" bottom="1" header="0.5" footer="0.5"/>
  <headerFooter alignWithMargins="0">
    <oddHeader>&amp;LAugust 9th, 2007 {Filing Month} 2008
&amp;CRESOURCE ADEQUACY COMPLIANCE FILING&amp;R{Name of LSE}, Page &amp;P of &amp;N</oddHeader>
    <oddFooter>&amp;LFile:  &amp;F&amp;RTab:  &amp;A</oddFooter>
  </headerFooter>
  <rowBreaks count="1" manualBreakCount="1">
    <brk id="48" man="1"/>
  </rowBreaks>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zoomScale="70" zoomScaleNormal="70" zoomScalePageLayoutView="70" workbookViewId="0">
      <selection activeCell="E124" sqref="E124"/>
    </sheetView>
  </sheetViews>
  <sheetFormatPr defaultColWidth="8.85546875" defaultRowHeight="12.75" outlineLevelCol="1"/>
  <cols>
    <col min="1" max="1" width="6.28515625" style="26" customWidth="1"/>
    <col min="2" max="2" width="31.140625" style="26" customWidth="1"/>
    <col min="3" max="3" width="32.28515625" style="26" customWidth="1"/>
    <col min="4" max="4" width="16.85546875" style="26" customWidth="1" outlineLevel="1"/>
    <col min="5" max="5" width="14.42578125" style="26" customWidth="1" outlineLevel="1"/>
    <col min="6" max="6" width="19.140625" style="26" customWidth="1" outlineLevel="1"/>
    <col min="7" max="7" width="14.42578125" style="26" customWidth="1" outlineLevel="1"/>
    <col min="8" max="8" width="22.85546875" style="26" customWidth="1" outlineLevel="1"/>
    <col min="9" max="9" width="15.42578125" style="26" customWidth="1"/>
    <col min="10" max="10" width="13.7109375" style="26" customWidth="1"/>
    <col min="11" max="11" width="14.85546875" style="26" customWidth="1"/>
    <col min="12" max="12" width="13.140625" style="26" customWidth="1"/>
    <col min="13" max="13" width="12.85546875" style="26" customWidth="1"/>
    <col min="14" max="14" width="16.28515625" style="26" customWidth="1"/>
    <col min="15" max="15" width="15.42578125" style="26" customWidth="1"/>
    <col min="16" max="16" width="8.85546875" style="26"/>
    <col min="17" max="17" width="11" style="26" bestFit="1" customWidth="1"/>
    <col min="18" max="256" width="8.85546875" style="26"/>
    <col min="257" max="257" width="6.28515625" style="26" customWidth="1"/>
    <col min="258" max="258" width="31.140625" style="26" customWidth="1"/>
    <col min="259" max="259" width="32.28515625" style="26" customWidth="1"/>
    <col min="260" max="260" width="16.85546875" style="26" customWidth="1"/>
    <col min="261" max="261" width="14.42578125" style="26" customWidth="1"/>
    <col min="262" max="262" width="19.140625" style="26" customWidth="1"/>
    <col min="263" max="263" width="14.42578125" style="26" customWidth="1"/>
    <col min="264" max="264" width="22.85546875" style="26" customWidth="1"/>
    <col min="265" max="265" width="15.42578125" style="26" customWidth="1"/>
    <col min="266" max="266" width="13.7109375" style="26" customWidth="1"/>
    <col min="267" max="267" width="14.85546875" style="26" customWidth="1"/>
    <col min="268" max="268" width="13.140625" style="26" customWidth="1"/>
    <col min="269" max="269" width="12.85546875" style="26" customWidth="1"/>
    <col min="270" max="270" width="16.28515625" style="26" customWidth="1"/>
    <col min="271" max="271" width="15.42578125" style="26" customWidth="1"/>
    <col min="272" max="272" width="8.85546875" style="26"/>
    <col min="273" max="273" width="11" style="26" bestFit="1" customWidth="1"/>
    <col min="274" max="512" width="8.85546875" style="26"/>
    <col min="513" max="513" width="6.28515625" style="26" customWidth="1"/>
    <col min="514" max="514" width="31.140625" style="26" customWidth="1"/>
    <col min="515" max="515" width="32.28515625" style="26" customWidth="1"/>
    <col min="516" max="516" width="16.85546875" style="26" customWidth="1"/>
    <col min="517" max="517" width="14.42578125" style="26" customWidth="1"/>
    <col min="518" max="518" width="19.140625" style="26" customWidth="1"/>
    <col min="519" max="519" width="14.42578125" style="26" customWidth="1"/>
    <col min="520" max="520" width="22.85546875" style="26" customWidth="1"/>
    <col min="521" max="521" width="15.42578125" style="26" customWidth="1"/>
    <col min="522" max="522" width="13.7109375" style="26" customWidth="1"/>
    <col min="523" max="523" width="14.85546875" style="26" customWidth="1"/>
    <col min="524" max="524" width="13.140625" style="26" customWidth="1"/>
    <col min="525" max="525" width="12.85546875" style="26" customWidth="1"/>
    <col min="526" max="526" width="16.28515625" style="26" customWidth="1"/>
    <col min="527" max="527" width="15.42578125" style="26" customWidth="1"/>
    <col min="528" max="528" width="8.85546875" style="26"/>
    <col min="529" max="529" width="11" style="26" bestFit="1" customWidth="1"/>
    <col min="530" max="768" width="8.85546875" style="26"/>
    <col min="769" max="769" width="6.28515625" style="26" customWidth="1"/>
    <col min="770" max="770" width="31.140625" style="26" customWidth="1"/>
    <col min="771" max="771" width="32.28515625" style="26" customWidth="1"/>
    <col min="772" max="772" width="16.85546875" style="26" customWidth="1"/>
    <col min="773" max="773" width="14.42578125" style="26" customWidth="1"/>
    <col min="774" max="774" width="19.140625" style="26" customWidth="1"/>
    <col min="775" max="775" width="14.42578125" style="26" customWidth="1"/>
    <col min="776" max="776" width="22.85546875" style="26" customWidth="1"/>
    <col min="777" max="777" width="15.42578125" style="26" customWidth="1"/>
    <col min="778" max="778" width="13.7109375" style="26" customWidth="1"/>
    <col min="779" max="779" width="14.85546875" style="26" customWidth="1"/>
    <col min="780" max="780" width="13.140625" style="26" customWidth="1"/>
    <col min="781" max="781" width="12.85546875" style="26" customWidth="1"/>
    <col min="782" max="782" width="16.28515625" style="26" customWidth="1"/>
    <col min="783" max="783" width="15.42578125" style="26" customWidth="1"/>
    <col min="784" max="784" width="8.85546875" style="26"/>
    <col min="785" max="785" width="11" style="26" bestFit="1" customWidth="1"/>
    <col min="786" max="1024" width="8.85546875" style="26"/>
    <col min="1025" max="1025" width="6.28515625" style="26" customWidth="1"/>
    <col min="1026" max="1026" width="31.140625" style="26" customWidth="1"/>
    <col min="1027" max="1027" width="32.28515625" style="26" customWidth="1"/>
    <col min="1028" max="1028" width="16.85546875" style="26" customWidth="1"/>
    <col min="1029" max="1029" width="14.42578125" style="26" customWidth="1"/>
    <col min="1030" max="1030" width="19.140625" style="26" customWidth="1"/>
    <col min="1031" max="1031" width="14.42578125" style="26" customWidth="1"/>
    <col min="1032" max="1032" width="22.85546875" style="26" customWidth="1"/>
    <col min="1033" max="1033" width="15.42578125" style="26" customWidth="1"/>
    <col min="1034" max="1034" width="13.7109375" style="26" customWidth="1"/>
    <col min="1035" max="1035" width="14.85546875" style="26" customWidth="1"/>
    <col min="1036" max="1036" width="13.140625" style="26" customWidth="1"/>
    <col min="1037" max="1037" width="12.85546875" style="26" customWidth="1"/>
    <col min="1038" max="1038" width="16.28515625" style="26" customWidth="1"/>
    <col min="1039" max="1039" width="15.42578125" style="26" customWidth="1"/>
    <col min="1040" max="1040" width="8.85546875" style="26"/>
    <col min="1041" max="1041" width="11" style="26" bestFit="1" customWidth="1"/>
    <col min="1042" max="1280" width="8.85546875" style="26"/>
    <col min="1281" max="1281" width="6.28515625" style="26" customWidth="1"/>
    <col min="1282" max="1282" width="31.140625" style="26" customWidth="1"/>
    <col min="1283" max="1283" width="32.28515625" style="26" customWidth="1"/>
    <col min="1284" max="1284" width="16.85546875" style="26" customWidth="1"/>
    <col min="1285" max="1285" width="14.42578125" style="26" customWidth="1"/>
    <col min="1286" max="1286" width="19.140625" style="26" customWidth="1"/>
    <col min="1287" max="1287" width="14.42578125" style="26" customWidth="1"/>
    <col min="1288" max="1288" width="22.85546875" style="26" customWidth="1"/>
    <col min="1289" max="1289" width="15.42578125" style="26" customWidth="1"/>
    <col min="1290" max="1290" width="13.7109375" style="26" customWidth="1"/>
    <col min="1291" max="1291" width="14.85546875" style="26" customWidth="1"/>
    <col min="1292" max="1292" width="13.140625" style="26" customWidth="1"/>
    <col min="1293" max="1293" width="12.85546875" style="26" customWidth="1"/>
    <col min="1294" max="1294" width="16.28515625" style="26" customWidth="1"/>
    <col min="1295" max="1295" width="15.42578125" style="26" customWidth="1"/>
    <col min="1296" max="1296" width="8.85546875" style="26"/>
    <col min="1297" max="1297" width="11" style="26" bestFit="1" customWidth="1"/>
    <col min="1298" max="1536" width="8.85546875" style="26"/>
    <col min="1537" max="1537" width="6.28515625" style="26" customWidth="1"/>
    <col min="1538" max="1538" width="31.140625" style="26" customWidth="1"/>
    <col min="1539" max="1539" width="32.28515625" style="26" customWidth="1"/>
    <col min="1540" max="1540" width="16.85546875" style="26" customWidth="1"/>
    <col min="1541" max="1541" width="14.42578125" style="26" customWidth="1"/>
    <col min="1542" max="1542" width="19.140625" style="26" customWidth="1"/>
    <col min="1543" max="1543" width="14.42578125" style="26" customWidth="1"/>
    <col min="1544" max="1544" width="22.85546875" style="26" customWidth="1"/>
    <col min="1545" max="1545" width="15.42578125" style="26" customWidth="1"/>
    <col min="1546" max="1546" width="13.7109375" style="26" customWidth="1"/>
    <col min="1547" max="1547" width="14.85546875" style="26" customWidth="1"/>
    <col min="1548" max="1548" width="13.140625" style="26" customWidth="1"/>
    <col min="1549" max="1549" width="12.85546875" style="26" customWidth="1"/>
    <col min="1550" max="1550" width="16.28515625" style="26" customWidth="1"/>
    <col min="1551" max="1551" width="15.42578125" style="26" customWidth="1"/>
    <col min="1552" max="1552" width="8.85546875" style="26"/>
    <col min="1553" max="1553" width="11" style="26" bestFit="1" customWidth="1"/>
    <col min="1554" max="1792" width="8.85546875" style="26"/>
    <col min="1793" max="1793" width="6.28515625" style="26" customWidth="1"/>
    <col min="1794" max="1794" width="31.140625" style="26" customWidth="1"/>
    <col min="1795" max="1795" width="32.28515625" style="26" customWidth="1"/>
    <col min="1796" max="1796" width="16.85546875" style="26" customWidth="1"/>
    <col min="1797" max="1797" width="14.42578125" style="26" customWidth="1"/>
    <col min="1798" max="1798" width="19.140625" style="26" customWidth="1"/>
    <col min="1799" max="1799" width="14.42578125" style="26" customWidth="1"/>
    <col min="1800" max="1800" width="22.85546875" style="26" customWidth="1"/>
    <col min="1801" max="1801" width="15.42578125" style="26" customWidth="1"/>
    <col min="1802" max="1802" width="13.7109375" style="26" customWidth="1"/>
    <col min="1803" max="1803" width="14.85546875" style="26" customWidth="1"/>
    <col min="1804" max="1804" width="13.140625" style="26" customWidth="1"/>
    <col min="1805" max="1805" width="12.85546875" style="26" customWidth="1"/>
    <col min="1806" max="1806" width="16.28515625" style="26" customWidth="1"/>
    <col min="1807" max="1807" width="15.42578125" style="26" customWidth="1"/>
    <col min="1808" max="1808" width="8.85546875" style="26"/>
    <col min="1809" max="1809" width="11" style="26" bestFit="1" customWidth="1"/>
    <col min="1810" max="2048" width="8.85546875" style="26"/>
    <col min="2049" max="2049" width="6.28515625" style="26" customWidth="1"/>
    <col min="2050" max="2050" width="31.140625" style="26" customWidth="1"/>
    <col min="2051" max="2051" width="32.28515625" style="26" customWidth="1"/>
    <col min="2052" max="2052" width="16.85546875" style="26" customWidth="1"/>
    <col min="2053" max="2053" width="14.42578125" style="26" customWidth="1"/>
    <col min="2054" max="2054" width="19.140625" style="26" customWidth="1"/>
    <col min="2055" max="2055" width="14.42578125" style="26" customWidth="1"/>
    <col min="2056" max="2056" width="22.85546875" style="26" customWidth="1"/>
    <col min="2057" max="2057" width="15.42578125" style="26" customWidth="1"/>
    <col min="2058" max="2058" width="13.7109375" style="26" customWidth="1"/>
    <col min="2059" max="2059" width="14.85546875" style="26" customWidth="1"/>
    <col min="2060" max="2060" width="13.140625" style="26" customWidth="1"/>
    <col min="2061" max="2061" width="12.85546875" style="26" customWidth="1"/>
    <col min="2062" max="2062" width="16.28515625" style="26" customWidth="1"/>
    <col min="2063" max="2063" width="15.42578125" style="26" customWidth="1"/>
    <col min="2064" max="2064" width="8.85546875" style="26"/>
    <col min="2065" max="2065" width="11" style="26" bestFit="1" customWidth="1"/>
    <col min="2066" max="2304" width="8.85546875" style="26"/>
    <col min="2305" max="2305" width="6.28515625" style="26" customWidth="1"/>
    <col min="2306" max="2306" width="31.140625" style="26" customWidth="1"/>
    <col min="2307" max="2307" width="32.28515625" style="26" customWidth="1"/>
    <col min="2308" max="2308" width="16.85546875" style="26" customWidth="1"/>
    <col min="2309" max="2309" width="14.42578125" style="26" customWidth="1"/>
    <col min="2310" max="2310" width="19.140625" style="26" customWidth="1"/>
    <col min="2311" max="2311" width="14.42578125" style="26" customWidth="1"/>
    <col min="2312" max="2312" width="22.85546875" style="26" customWidth="1"/>
    <col min="2313" max="2313" width="15.42578125" style="26" customWidth="1"/>
    <col min="2314" max="2314" width="13.7109375" style="26" customWidth="1"/>
    <col min="2315" max="2315" width="14.85546875" style="26" customWidth="1"/>
    <col min="2316" max="2316" width="13.140625" style="26" customWidth="1"/>
    <col min="2317" max="2317" width="12.85546875" style="26" customWidth="1"/>
    <col min="2318" max="2318" width="16.28515625" style="26" customWidth="1"/>
    <col min="2319" max="2319" width="15.42578125" style="26" customWidth="1"/>
    <col min="2320" max="2320" width="8.85546875" style="26"/>
    <col min="2321" max="2321" width="11" style="26" bestFit="1" customWidth="1"/>
    <col min="2322" max="2560" width="8.85546875" style="26"/>
    <col min="2561" max="2561" width="6.28515625" style="26" customWidth="1"/>
    <col min="2562" max="2562" width="31.140625" style="26" customWidth="1"/>
    <col min="2563" max="2563" width="32.28515625" style="26" customWidth="1"/>
    <col min="2564" max="2564" width="16.85546875" style="26" customWidth="1"/>
    <col min="2565" max="2565" width="14.42578125" style="26" customWidth="1"/>
    <col min="2566" max="2566" width="19.140625" style="26" customWidth="1"/>
    <col min="2567" max="2567" width="14.42578125" style="26" customWidth="1"/>
    <col min="2568" max="2568" width="22.85546875" style="26" customWidth="1"/>
    <col min="2569" max="2569" width="15.42578125" style="26" customWidth="1"/>
    <col min="2570" max="2570" width="13.7109375" style="26" customWidth="1"/>
    <col min="2571" max="2571" width="14.85546875" style="26" customWidth="1"/>
    <col min="2572" max="2572" width="13.140625" style="26" customWidth="1"/>
    <col min="2573" max="2573" width="12.85546875" style="26" customWidth="1"/>
    <col min="2574" max="2574" width="16.28515625" style="26" customWidth="1"/>
    <col min="2575" max="2575" width="15.42578125" style="26" customWidth="1"/>
    <col min="2576" max="2576" width="8.85546875" style="26"/>
    <col min="2577" max="2577" width="11" style="26" bestFit="1" customWidth="1"/>
    <col min="2578" max="2816" width="8.85546875" style="26"/>
    <col min="2817" max="2817" width="6.28515625" style="26" customWidth="1"/>
    <col min="2818" max="2818" width="31.140625" style="26" customWidth="1"/>
    <col min="2819" max="2819" width="32.28515625" style="26" customWidth="1"/>
    <col min="2820" max="2820" width="16.85546875" style="26" customWidth="1"/>
    <col min="2821" max="2821" width="14.42578125" style="26" customWidth="1"/>
    <col min="2822" max="2822" width="19.140625" style="26" customWidth="1"/>
    <col min="2823" max="2823" width="14.42578125" style="26" customWidth="1"/>
    <col min="2824" max="2824" width="22.85546875" style="26" customWidth="1"/>
    <col min="2825" max="2825" width="15.42578125" style="26" customWidth="1"/>
    <col min="2826" max="2826" width="13.7109375" style="26" customWidth="1"/>
    <col min="2827" max="2827" width="14.85546875" style="26" customWidth="1"/>
    <col min="2828" max="2828" width="13.140625" style="26" customWidth="1"/>
    <col min="2829" max="2829" width="12.85546875" style="26" customWidth="1"/>
    <col min="2830" max="2830" width="16.28515625" style="26" customWidth="1"/>
    <col min="2831" max="2831" width="15.42578125" style="26" customWidth="1"/>
    <col min="2832" max="2832" width="8.85546875" style="26"/>
    <col min="2833" max="2833" width="11" style="26" bestFit="1" customWidth="1"/>
    <col min="2834" max="3072" width="8.85546875" style="26"/>
    <col min="3073" max="3073" width="6.28515625" style="26" customWidth="1"/>
    <col min="3074" max="3074" width="31.140625" style="26" customWidth="1"/>
    <col min="3075" max="3075" width="32.28515625" style="26" customWidth="1"/>
    <col min="3076" max="3076" width="16.85546875" style="26" customWidth="1"/>
    <col min="3077" max="3077" width="14.42578125" style="26" customWidth="1"/>
    <col min="3078" max="3078" width="19.140625" style="26" customWidth="1"/>
    <col min="3079" max="3079" width="14.42578125" style="26" customWidth="1"/>
    <col min="3080" max="3080" width="22.85546875" style="26" customWidth="1"/>
    <col min="3081" max="3081" width="15.42578125" style="26" customWidth="1"/>
    <col min="3082" max="3082" width="13.7109375" style="26" customWidth="1"/>
    <col min="3083" max="3083" width="14.85546875" style="26" customWidth="1"/>
    <col min="3084" max="3084" width="13.140625" style="26" customWidth="1"/>
    <col min="3085" max="3085" width="12.85546875" style="26" customWidth="1"/>
    <col min="3086" max="3086" width="16.28515625" style="26" customWidth="1"/>
    <col min="3087" max="3087" width="15.42578125" style="26" customWidth="1"/>
    <col min="3088" max="3088" width="8.85546875" style="26"/>
    <col min="3089" max="3089" width="11" style="26" bestFit="1" customWidth="1"/>
    <col min="3090" max="3328" width="8.85546875" style="26"/>
    <col min="3329" max="3329" width="6.28515625" style="26" customWidth="1"/>
    <col min="3330" max="3330" width="31.140625" style="26" customWidth="1"/>
    <col min="3331" max="3331" width="32.28515625" style="26" customWidth="1"/>
    <col min="3332" max="3332" width="16.85546875" style="26" customWidth="1"/>
    <col min="3333" max="3333" width="14.42578125" style="26" customWidth="1"/>
    <col min="3334" max="3334" width="19.140625" style="26" customWidth="1"/>
    <col min="3335" max="3335" width="14.42578125" style="26" customWidth="1"/>
    <col min="3336" max="3336" width="22.85546875" style="26" customWidth="1"/>
    <col min="3337" max="3337" width="15.42578125" style="26" customWidth="1"/>
    <col min="3338" max="3338" width="13.7109375" style="26" customWidth="1"/>
    <col min="3339" max="3339" width="14.85546875" style="26" customWidth="1"/>
    <col min="3340" max="3340" width="13.140625" style="26" customWidth="1"/>
    <col min="3341" max="3341" width="12.85546875" style="26" customWidth="1"/>
    <col min="3342" max="3342" width="16.28515625" style="26" customWidth="1"/>
    <col min="3343" max="3343" width="15.42578125" style="26" customWidth="1"/>
    <col min="3344" max="3344" width="8.85546875" style="26"/>
    <col min="3345" max="3345" width="11" style="26" bestFit="1" customWidth="1"/>
    <col min="3346" max="3584" width="8.85546875" style="26"/>
    <col min="3585" max="3585" width="6.28515625" style="26" customWidth="1"/>
    <col min="3586" max="3586" width="31.140625" style="26" customWidth="1"/>
    <col min="3587" max="3587" width="32.28515625" style="26" customWidth="1"/>
    <col min="3588" max="3588" width="16.85546875" style="26" customWidth="1"/>
    <col min="3589" max="3589" width="14.42578125" style="26" customWidth="1"/>
    <col min="3590" max="3590" width="19.140625" style="26" customWidth="1"/>
    <col min="3591" max="3591" width="14.42578125" style="26" customWidth="1"/>
    <col min="3592" max="3592" width="22.85546875" style="26" customWidth="1"/>
    <col min="3593" max="3593" width="15.42578125" style="26" customWidth="1"/>
    <col min="3594" max="3594" width="13.7109375" style="26" customWidth="1"/>
    <col min="3595" max="3595" width="14.85546875" style="26" customWidth="1"/>
    <col min="3596" max="3596" width="13.140625" style="26" customWidth="1"/>
    <col min="3597" max="3597" width="12.85546875" style="26" customWidth="1"/>
    <col min="3598" max="3598" width="16.28515625" style="26" customWidth="1"/>
    <col min="3599" max="3599" width="15.42578125" style="26" customWidth="1"/>
    <col min="3600" max="3600" width="8.85546875" style="26"/>
    <col min="3601" max="3601" width="11" style="26" bestFit="1" customWidth="1"/>
    <col min="3602" max="3840" width="8.85546875" style="26"/>
    <col min="3841" max="3841" width="6.28515625" style="26" customWidth="1"/>
    <col min="3842" max="3842" width="31.140625" style="26" customWidth="1"/>
    <col min="3843" max="3843" width="32.28515625" style="26" customWidth="1"/>
    <col min="3844" max="3844" width="16.85546875" style="26" customWidth="1"/>
    <col min="3845" max="3845" width="14.42578125" style="26" customWidth="1"/>
    <col min="3846" max="3846" width="19.140625" style="26" customWidth="1"/>
    <col min="3847" max="3847" width="14.42578125" style="26" customWidth="1"/>
    <col min="3848" max="3848" width="22.85546875" style="26" customWidth="1"/>
    <col min="3849" max="3849" width="15.42578125" style="26" customWidth="1"/>
    <col min="3850" max="3850" width="13.7109375" style="26" customWidth="1"/>
    <col min="3851" max="3851" width="14.85546875" style="26" customWidth="1"/>
    <col min="3852" max="3852" width="13.140625" style="26" customWidth="1"/>
    <col min="3853" max="3853" width="12.85546875" style="26" customWidth="1"/>
    <col min="3854" max="3854" width="16.28515625" style="26" customWidth="1"/>
    <col min="3855" max="3855" width="15.42578125" style="26" customWidth="1"/>
    <col min="3856" max="3856" width="8.85546875" style="26"/>
    <col min="3857" max="3857" width="11" style="26" bestFit="1" customWidth="1"/>
    <col min="3858" max="4096" width="8.85546875" style="26"/>
    <col min="4097" max="4097" width="6.28515625" style="26" customWidth="1"/>
    <col min="4098" max="4098" width="31.140625" style="26" customWidth="1"/>
    <col min="4099" max="4099" width="32.28515625" style="26" customWidth="1"/>
    <col min="4100" max="4100" width="16.85546875" style="26" customWidth="1"/>
    <col min="4101" max="4101" width="14.42578125" style="26" customWidth="1"/>
    <col min="4102" max="4102" width="19.140625" style="26" customWidth="1"/>
    <col min="4103" max="4103" width="14.42578125" style="26" customWidth="1"/>
    <col min="4104" max="4104" width="22.85546875" style="26" customWidth="1"/>
    <col min="4105" max="4105" width="15.42578125" style="26" customWidth="1"/>
    <col min="4106" max="4106" width="13.7109375" style="26" customWidth="1"/>
    <col min="4107" max="4107" width="14.85546875" style="26" customWidth="1"/>
    <col min="4108" max="4108" width="13.140625" style="26" customWidth="1"/>
    <col min="4109" max="4109" width="12.85546875" style="26" customWidth="1"/>
    <col min="4110" max="4110" width="16.28515625" style="26" customWidth="1"/>
    <col min="4111" max="4111" width="15.42578125" style="26" customWidth="1"/>
    <col min="4112" max="4112" width="8.85546875" style="26"/>
    <col min="4113" max="4113" width="11" style="26" bestFit="1" customWidth="1"/>
    <col min="4114" max="4352" width="8.85546875" style="26"/>
    <col min="4353" max="4353" width="6.28515625" style="26" customWidth="1"/>
    <col min="4354" max="4354" width="31.140625" style="26" customWidth="1"/>
    <col min="4355" max="4355" width="32.28515625" style="26" customWidth="1"/>
    <col min="4356" max="4356" width="16.85546875" style="26" customWidth="1"/>
    <col min="4357" max="4357" width="14.42578125" style="26" customWidth="1"/>
    <col min="4358" max="4358" width="19.140625" style="26" customWidth="1"/>
    <col min="4359" max="4359" width="14.42578125" style="26" customWidth="1"/>
    <col min="4360" max="4360" width="22.85546875" style="26" customWidth="1"/>
    <col min="4361" max="4361" width="15.42578125" style="26" customWidth="1"/>
    <col min="4362" max="4362" width="13.7109375" style="26" customWidth="1"/>
    <col min="4363" max="4363" width="14.85546875" style="26" customWidth="1"/>
    <col min="4364" max="4364" width="13.140625" style="26" customWidth="1"/>
    <col min="4365" max="4365" width="12.85546875" style="26" customWidth="1"/>
    <col min="4366" max="4366" width="16.28515625" style="26" customWidth="1"/>
    <col min="4367" max="4367" width="15.42578125" style="26" customWidth="1"/>
    <col min="4368" max="4368" width="8.85546875" style="26"/>
    <col min="4369" max="4369" width="11" style="26" bestFit="1" customWidth="1"/>
    <col min="4370" max="4608" width="8.85546875" style="26"/>
    <col min="4609" max="4609" width="6.28515625" style="26" customWidth="1"/>
    <col min="4610" max="4610" width="31.140625" style="26" customWidth="1"/>
    <col min="4611" max="4611" width="32.28515625" style="26" customWidth="1"/>
    <col min="4612" max="4612" width="16.85546875" style="26" customWidth="1"/>
    <col min="4613" max="4613" width="14.42578125" style="26" customWidth="1"/>
    <col min="4614" max="4614" width="19.140625" style="26" customWidth="1"/>
    <col min="4615" max="4615" width="14.42578125" style="26" customWidth="1"/>
    <col min="4616" max="4616" width="22.85546875" style="26" customWidth="1"/>
    <col min="4617" max="4617" width="15.42578125" style="26" customWidth="1"/>
    <col min="4618" max="4618" width="13.7109375" style="26" customWidth="1"/>
    <col min="4619" max="4619" width="14.85546875" style="26" customWidth="1"/>
    <col min="4620" max="4620" width="13.140625" style="26" customWidth="1"/>
    <col min="4621" max="4621" width="12.85546875" style="26" customWidth="1"/>
    <col min="4622" max="4622" width="16.28515625" style="26" customWidth="1"/>
    <col min="4623" max="4623" width="15.42578125" style="26" customWidth="1"/>
    <col min="4624" max="4624" width="8.85546875" style="26"/>
    <col min="4625" max="4625" width="11" style="26" bestFit="1" customWidth="1"/>
    <col min="4626" max="4864" width="8.85546875" style="26"/>
    <col min="4865" max="4865" width="6.28515625" style="26" customWidth="1"/>
    <col min="4866" max="4866" width="31.140625" style="26" customWidth="1"/>
    <col min="4867" max="4867" width="32.28515625" style="26" customWidth="1"/>
    <col min="4868" max="4868" width="16.85546875" style="26" customWidth="1"/>
    <col min="4869" max="4869" width="14.42578125" style="26" customWidth="1"/>
    <col min="4870" max="4870" width="19.140625" style="26" customWidth="1"/>
    <col min="4871" max="4871" width="14.42578125" style="26" customWidth="1"/>
    <col min="4872" max="4872" width="22.85546875" style="26" customWidth="1"/>
    <col min="4873" max="4873" width="15.42578125" style="26" customWidth="1"/>
    <col min="4874" max="4874" width="13.7109375" style="26" customWidth="1"/>
    <col min="4875" max="4875" width="14.85546875" style="26" customWidth="1"/>
    <col min="4876" max="4876" width="13.140625" style="26" customWidth="1"/>
    <col min="4877" max="4877" width="12.85546875" style="26" customWidth="1"/>
    <col min="4878" max="4878" width="16.28515625" style="26" customWidth="1"/>
    <col min="4879" max="4879" width="15.42578125" style="26" customWidth="1"/>
    <col min="4880" max="4880" width="8.85546875" style="26"/>
    <col min="4881" max="4881" width="11" style="26" bestFit="1" customWidth="1"/>
    <col min="4882" max="5120" width="8.85546875" style="26"/>
    <col min="5121" max="5121" width="6.28515625" style="26" customWidth="1"/>
    <col min="5122" max="5122" width="31.140625" style="26" customWidth="1"/>
    <col min="5123" max="5123" width="32.28515625" style="26" customWidth="1"/>
    <col min="5124" max="5124" width="16.85546875" style="26" customWidth="1"/>
    <col min="5125" max="5125" width="14.42578125" style="26" customWidth="1"/>
    <col min="5126" max="5126" width="19.140625" style="26" customWidth="1"/>
    <col min="5127" max="5127" width="14.42578125" style="26" customWidth="1"/>
    <col min="5128" max="5128" width="22.85546875" style="26" customWidth="1"/>
    <col min="5129" max="5129" width="15.42578125" style="26" customWidth="1"/>
    <col min="5130" max="5130" width="13.7109375" style="26" customWidth="1"/>
    <col min="5131" max="5131" width="14.85546875" style="26" customWidth="1"/>
    <col min="5132" max="5132" width="13.140625" style="26" customWidth="1"/>
    <col min="5133" max="5133" width="12.85546875" style="26" customWidth="1"/>
    <col min="5134" max="5134" width="16.28515625" style="26" customWidth="1"/>
    <col min="5135" max="5135" width="15.42578125" style="26" customWidth="1"/>
    <col min="5136" max="5136" width="8.85546875" style="26"/>
    <col min="5137" max="5137" width="11" style="26" bestFit="1" customWidth="1"/>
    <col min="5138" max="5376" width="8.85546875" style="26"/>
    <col min="5377" max="5377" width="6.28515625" style="26" customWidth="1"/>
    <col min="5378" max="5378" width="31.140625" style="26" customWidth="1"/>
    <col min="5379" max="5379" width="32.28515625" style="26" customWidth="1"/>
    <col min="5380" max="5380" width="16.85546875" style="26" customWidth="1"/>
    <col min="5381" max="5381" width="14.42578125" style="26" customWidth="1"/>
    <col min="5382" max="5382" width="19.140625" style="26" customWidth="1"/>
    <col min="5383" max="5383" width="14.42578125" style="26" customWidth="1"/>
    <col min="5384" max="5384" width="22.85546875" style="26" customWidth="1"/>
    <col min="5385" max="5385" width="15.42578125" style="26" customWidth="1"/>
    <col min="5386" max="5386" width="13.7109375" style="26" customWidth="1"/>
    <col min="5387" max="5387" width="14.85546875" style="26" customWidth="1"/>
    <col min="5388" max="5388" width="13.140625" style="26" customWidth="1"/>
    <col min="5389" max="5389" width="12.85546875" style="26" customWidth="1"/>
    <col min="5390" max="5390" width="16.28515625" style="26" customWidth="1"/>
    <col min="5391" max="5391" width="15.42578125" style="26" customWidth="1"/>
    <col min="5392" max="5392" width="8.85546875" style="26"/>
    <col min="5393" max="5393" width="11" style="26" bestFit="1" customWidth="1"/>
    <col min="5394" max="5632" width="8.85546875" style="26"/>
    <col min="5633" max="5633" width="6.28515625" style="26" customWidth="1"/>
    <col min="5634" max="5634" width="31.140625" style="26" customWidth="1"/>
    <col min="5635" max="5635" width="32.28515625" style="26" customWidth="1"/>
    <col min="5636" max="5636" width="16.85546875" style="26" customWidth="1"/>
    <col min="5637" max="5637" width="14.42578125" style="26" customWidth="1"/>
    <col min="5638" max="5638" width="19.140625" style="26" customWidth="1"/>
    <col min="5639" max="5639" width="14.42578125" style="26" customWidth="1"/>
    <col min="5640" max="5640" width="22.85546875" style="26" customWidth="1"/>
    <col min="5641" max="5641" width="15.42578125" style="26" customWidth="1"/>
    <col min="5642" max="5642" width="13.7109375" style="26" customWidth="1"/>
    <col min="5643" max="5643" width="14.85546875" style="26" customWidth="1"/>
    <col min="5644" max="5644" width="13.140625" style="26" customWidth="1"/>
    <col min="5645" max="5645" width="12.85546875" style="26" customWidth="1"/>
    <col min="5646" max="5646" width="16.28515625" style="26" customWidth="1"/>
    <col min="5647" max="5647" width="15.42578125" style="26" customWidth="1"/>
    <col min="5648" max="5648" width="8.85546875" style="26"/>
    <col min="5649" max="5649" width="11" style="26" bestFit="1" customWidth="1"/>
    <col min="5650" max="5888" width="8.85546875" style="26"/>
    <col min="5889" max="5889" width="6.28515625" style="26" customWidth="1"/>
    <col min="5890" max="5890" width="31.140625" style="26" customWidth="1"/>
    <col min="5891" max="5891" width="32.28515625" style="26" customWidth="1"/>
    <col min="5892" max="5892" width="16.85546875" style="26" customWidth="1"/>
    <col min="5893" max="5893" width="14.42578125" style="26" customWidth="1"/>
    <col min="5894" max="5894" width="19.140625" style="26" customWidth="1"/>
    <col min="5895" max="5895" width="14.42578125" style="26" customWidth="1"/>
    <col min="5896" max="5896" width="22.85546875" style="26" customWidth="1"/>
    <col min="5897" max="5897" width="15.42578125" style="26" customWidth="1"/>
    <col min="5898" max="5898" width="13.7109375" style="26" customWidth="1"/>
    <col min="5899" max="5899" width="14.85546875" style="26" customWidth="1"/>
    <col min="5900" max="5900" width="13.140625" style="26" customWidth="1"/>
    <col min="5901" max="5901" width="12.85546875" style="26" customWidth="1"/>
    <col min="5902" max="5902" width="16.28515625" style="26" customWidth="1"/>
    <col min="5903" max="5903" width="15.42578125" style="26" customWidth="1"/>
    <col min="5904" max="5904" width="8.85546875" style="26"/>
    <col min="5905" max="5905" width="11" style="26" bestFit="1" customWidth="1"/>
    <col min="5906" max="6144" width="8.85546875" style="26"/>
    <col min="6145" max="6145" width="6.28515625" style="26" customWidth="1"/>
    <col min="6146" max="6146" width="31.140625" style="26" customWidth="1"/>
    <col min="6147" max="6147" width="32.28515625" style="26" customWidth="1"/>
    <col min="6148" max="6148" width="16.85546875" style="26" customWidth="1"/>
    <col min="6149" max="6149" width="14.42578125" style="26" customWidth="1"/>
    <col min="6150" max="6150" width="19.140625" style="26" customWidth="1"/>
    <col min="6151" max="6151" width="14.42578125" style="26" customWidth="1"/>
    <col min="6152" max="6152" width="22.85546875" style="26" customWidth="1"/>
    <col min="6153" max="6153" width="15.42578125" style="26" customWidth="1"/>
    <col min="6154" max="6154" width="13.7109375" style="26" customWidth="1"/>
    <col min="6155" max="6155" width="14.85546875" style="26" customWidth="1"/>
    <col min="6156" max="6156" width="13.140625" style="26" customWidth="1"/>
    <col min="6157" max="6157" width="12.85546875" style="26" customWidth="1"/>
    <col min="6158" max="6158" width="16.28515625" style="26" customWidth="1"/>
    <col min="6159" max="6159" width="15.42578125" style="26" customWidth="1"/>
    <col min="6160" max="6160" width="8.85546875" style="26"/>
    <col min="6161" max="6161" width="11" style="26" bestFit="1" customWidth="1"/>
    <col min="6162" max="6400" width="8.85546875" style="26"/>
    <col min="6401" max="6401" width="6.28515625" style="26" customWidth="1"/>
    <col min="6402" max="6402" width="31.140625" style="26" customWidth="1"/>
    <col min="6403" max="6403" width="32.28515625" style="26" customWidth="1"/>
    <col min="6404" max="6404" width="16.85546875" style="26" customWidth="1"/>
    <col min="6405" max="6405" width="14.42578125" style="26" customWidth="1"/>
    <col min="6406" max="6406" width="19.140625" style="26" customWidth="1"/>
    <col min="6407" max="6407" width="14.42578125" style="26" customWidth="1"/>
    <col min="6408" max="6408" width="22.85546875" style="26" customWidth="1"/>
    <col min="6409" max="6409" width="15.42578125" style="26" customWidth="1"/>
    <col min="6410" max="6410" width="13.7109375" style="26" customWidth="1"/>
    <col min="6411" max="6411" width="14.85546875" style="26" customWidth="1"/>
    <col min="6412" max="6412" width="13.140625" style="26" customWidth="1"/>
    <col min="6413" max="6413" width="12.85546875" style="26" customWidth="1"/>
    <col min="6414" max="6414" width="16.28515625" style="26" customWidth="1"/>
    <col min="6415" max="6415" width="15.42578125" style="26" customWidth="1"/>
    <col min="6416" max="6416" width="8.85546875" style="26"/>
    <col min="6417" max="6417" width="11" style="26" bestFit="1" customWidth="1"/>
    <col min="6418" max="6656" width="8.85546875" style="26"/>
    <col min="6657" max="6657" width="6.28515625" style="26" customWidth="1"/>
    <col min="6658" max="6658" width="31.140625" style="26" customWidth="1"/>
    <col min="6659" max="6659" width="32.28515625" style="26" customWidth="1"/>
    <col min="6660" max="6660" width="16.85546875" style="26" customWidth="1"/>
    <col min="6661" max="6661" width="14.42578125" style="26" customWidth="1"/>
    <col min="6662" max="6662" width="19.140625" style="26" customWidth="1"/>
    <col min="6663" max="6663" width="14.42578125" style="26" customWidth="1"/>
    <col min="6664" max="6664" width="22.85546875" style="26" customWidth="1"/>
    <col min="6665" max="6665" width="15.42578125" style="26" customWidth="1"/>
    <col min="6666" max="6666" width="13.7109375" style="26" customWidth="1"/>
    <col min="6667" max="6667" width="14.85546875" style="26" customWidth="1"/>
    <col min="6668" max="6668" width="13.140625" style="26" customWidth="1"/>
    <col min="6669" max="6669" width="12.85546875" style="26" customWidth="1"/>
    <col min="6670" max="6670" width="16.28515625" style="26" customWidth="1"/>
    <col min="6671" max="6671" width="15.42578125" style="26" customWidth="1"/>
    <col min="6672" max="6672" width="8.85546875" style="26"/>
    <col min="6673" max="6673" width="11" style="26" bestFit="1" customWidth="1"/>
    <col min="6674" max="6912" width="8.85546875" style="26"/>
    <col min="6913" max="6913" width="6.28515625" style="26" customWidth="1"/>
    <col min="6914" max="6914" width="31.140625" style="26" customWidth="1"/>
    <col min="6915" max="6915" width="32.28515625" style="26" customWidth="1"/>
    <col min="6916" max="6916" width="16.85546875" style="26" customWidth="1"/>
    <col min="6917" max="6917" width="14.42578125" style="26" customWidth="1"/>
    <col min="6918" max="6918" width="19.140625" style="26" customWidth="1"/>
    <col min="6919" max="6919" width="14.42578125" style="26" customWidth="1"/>
    <col min="6920" max="6920" width="22.85546875" style="26" customWidth="1"/>
    <col min="6921" max="6921" width="15.42578125" style="26" customWidth="1"/>
    <col min="6922" max="6922" width="13.7109375" style="26" customWidth="1"/>
    <col min="6923" max="6923" width="14.85546875" style="26" customWidth="1"/>
    <col min="6924" max="6924" width="13.140625" style="26" customWidth="1"/>
    <col min="6925" max="6925" width="12.85546875" style="26" customWidth="1"/>
    <col min="6926" max="6926" width="16.28515625" style="26" customWidth="1"/>
    <col min="6927" max="6927" width="15.42578125" style="26" customWidth="1"/>
    <col min="6928" max="6928" width="8.85546875" style="26"/>
    <col min="6929" max="6929" width="11" style="26" bestFit="1" customWidth="1"/>
    <col min="6930" max="7168" width="8.85546875" style="26"/>
    <col min="7169" max="7169" width="6.28515625" style="26" customWidth="1"/>
    <col min="7170" max="7170" width="31.140625" style="26" customWidth="1"/>
    <col min="7171" max="7171" width="32.28515625" style="26" customWidth="1"/>
    <col min="7172" max="7172" width="16.85546875" style="26" customWidth="1"/>
    <col min="7173" max="7173" width="14.42578125" style="26" customWidth="1"/>
    <col min="7174" max="7174" width="19.140625" style="26" customWidth="1"/>
    <col min="7175" max="7175" width="14.42578125" style="26" customWidth="1"/>
    <col min="7176" max="7176" width="22.85546875" style="26" customWidth="1"/>
    <col min="7177" max="7177" width="15.42578125" style="26" customWidth="1"/>
    <col min="7178" max="7178" width="13.7109375" style="26" customWidth="1"/>
    <col min="7179" max="7179" width="14.85546875" style="26" customWidth="1"/>
    <col min="7180" max="7180" width="13.140625" style="26" customWidth="1"/>
    <col min="7181" max="7181" width="12.85546875" style="26" customWidth="1"/>
    <col min="7182" max="7182" width="16.28515625" style="26" customWidth="1"/>
    <col min="7183" max="7183" width="15.42578125" style="26" customWidth="1"/>
    <col min="7184" max="7184" width="8.85546875" style="26"/>
    <col min="7185" max="7185" width="11" style="26" bestFit="1" customWidth="1"/>
    <col min="7186" max="7424" width="8.85546875" style="26"/>
    <col min="7425" max="7425" width="6.28515625" style="26" customWidth="1"/>
    <col min="7426" max="7426" width="31.140625" style="26" customWidth="1"/>
    <col min="7427" max="7427" width="32.28515625" style="26" customWidth="1"/>
    <col min="7428" max="7428" width="16.85546875" style="26" customWidth="1"/>
    <col min="7429" max="7429" width="14.42578125" style="26" customWidth="1"/>
    <col min="7430" max="7430" width="19.140625" style="26" customWidth="1"/>
    <col min="7431" max="7431" width="14.42578125" style="26" customWidth="1"/>
    <col min="7432" max="7432" width="22.85546875" style="26" customWidth="1"/>
    <col min="7433" max="7433" width="15.42578125" style="26" customWidth="1"/>
    <col min="7434" max="7434" width="13.7109375" style="26" customWidth="1"/>
    <col min="7435" max="7435" width="14.85546875" style="26" customWidth="1"/>
    <col min="7436" max="7436" width="13.140625" style="26" customWidth="1"/>
    <col min="7437" max="7437" width="12.85546875" style="26" customWidth="1"/>
    <col min="7438" max="7438" width="16.28515625" style="26" customWidth="1"/>
    <col min="7439" max="7439" width="15.42578125" style="26" customWidth="1"/>
    <col min="7440" max="7440" width="8.85546875" style="26"/>
    <col min="7441" max="7441" width="11" style="26" bestFit="1" customWidth="1"/>
    <col min="7442" max="7680" width="8.85546875" style="26"/>
    <col min="7681" max="7681" width="6.28515625" style="26" customWidth="1"/>
    <col min="7682" max="7682" width="31.140625" style="26" customWidth="1"/>
    <col min="7683" max="7683" width="32.28515625" style="26" customWidth="1"/>
    <col min="7684" max="7684" width="16.85546875" style="26" customWidth="1"/>
    <col min="7685" max="7685" width="14.42578125" style="26" customWidth="1"/>
    <col min="7686" max="7686" width="19.140625" style="26" customWidth="1"/>
    <col min="7687" max="7687" width="14.42578125" style="26" customWidth="1"/>
    <col min="7688" max="7688" width="22.85546875" style="26" customWidth="1"/>
    <col min="7689" max="7689" width="15.42578125" style="26" customWidth="1"/>
    <col min="7690" max="7690" width="13.7109375" style="26" customWidth="1"/>
    <col min="7691" max="7691" width="14.85546875" style="26" customWidth="1"/>
    <col min="7692" max="7692" width="13.140625" style="26" customWidth="1"/>
    <col min="7693" max="7693" width="12.85546875" style="26" customWidth="1"/>
    <col min="7694" max="7694" width="16.28515625" style="26" customWidth="1"/>
    <col min="7695" max="7695" width="15.42578125" style="26" customWidth="1"/>
    <col min="7696" max="7696" width="8.85546875" style="26"/>
    <col min="7697" max="7697" width="11" style="26" bestFit="1" customWidth="1"/>
    <col min="7698" max="7936" width="8.85546875" style="26"/>
    <col min="7937" max="7937" width="6.28515625" style="26" customWidth="1"/>
    <col min="7938" max="7938" width="31.140625" style="26" customWidth="1"/>
    <col min="7939" max="7939" width="32.28515625" style="26" customWidth="1"/>
    <col min="7940" max="7940" width="16.85546875" style="26" customWidth="1"/>
    <col min="7941" max="7941" width="14.42578125" style="26" customWidth="1"/>
    <col min="7942" max="7942" width="19.140625" style="26" customWidth="1"/>
    <col min="7943" max="7943" width="14.42578125" style="26" customWidth="1"/>
    <col min="7944" max="7944" width="22.85546875" style="26" customWidth="1"/>
    <col min="7945" max="7945" width="15.42578125" style="26" customWidth="1"/>
    <col min="7946" max="7946" width="13.7109375" style="26" customWidth="1"/>
    <col min="7947" max="7947" width="14.85546875" style="26" customWidth="1"/>
    <col min="7948" max="7948" width="13.140625" style="26" customWidth="1"/>
    <col min="7949" max="7949" width="12.85546875" style="26" customWidth="1"/>
    <col min="7950" max="7950" width="16.28515625" style="26" customWidth="1"/>
    <col min="7951" max="7951" width="15.42578125" style="26" customWidth="1"/>
    <col min="7952" max="7952" width="8.85546875" style="26"/>
    <col min="7953" max="7953" width="11" style="26" bestFit="1" customWidth="1"/>
    <col min="7954" max="8192" width="8.85546875" style="26"/>
    <col min="8193" max="8193" width="6.28515625" style="26" customWidth="1"/>
    <col min="8194" max="8194" width="31.140625" style="26" customWidth="1"/>
    <col min="8195" max="8195" width="32.28515625" style="26" customWidth="1"/>
    <col min="8196" max="8196" width="16.85546875" style="26" customWidth="1"/>
    <col min="8197" max="8197" width="14.42578125" style="26" customWidth="1"/>
    <col min="8198" max="8198" width="19.140625" style="26" customWidth="1"/>
    <col min="8199" max="8199" width="14.42578125" style="26" customWidth="1"/>
    <col min="8200" max="8200" width="22.85546875" style="26" customWidth="1"/>
    <col min="8201" max="8201" width="15.42578125" style="26" customWidth="1"/>
    <col min="8202" max="8202" width="13.7109375" style="26" customWidth="1"/>
    <col min="8203" max="8203" width="14.85546875" style="26" customWidth="1"/>
    <col min="8204" max="8204" width="13.140625" style="26" customWidth="1"/>
    <col min="8205" max="8205" width="12.85546875" style="26" customWidth="1"/>
    <col min="8206" max="8206" width="16.28515625" style="26" customWidth="1"/>
    <col min="8207" max="8207" width="15.42578125" style="26" customWidth="1"/>
    <col min="8208" max="8208" width="8.85546875" style="26"/>
    <col min="8209" max="8209" width="11" style="26" bestFit="1" customWidth="1"/>
    <col min="8210" max="8448" width="8.85546875" style="26"/>
    <col min="8449" max="8449" width="6.28515625" style="26" customWidth="1"/>
    <col min="8450" max="8450" width="31.140625" style="26" customWidth="1"/>
    <col min="8451" max="8451" width="32.28515625" style="26" customWidth="1"/>
    <col min="8452" max="8452" width="16.85546875" style="26" customWidth="1"/>
    <col min="8453" max="8453" width="14.42578125" style="26" customWidth="1"/>
    <col min="8454" max="8454" width="19.140625" style="26" customWidth="1"/>
    <col min="8455" max="8455" width="14.42578125" style="26" customWidth="1"/>
    <col min="8456" max="8456" width="22.85546875" style="26" customWidth="1"/>
    <col min="8457" max="8457" width="15.42578125" style="26" customWidth="1"/>
    <col min="8458" max="8458" width="13.7109375" style="26" customWidth="1"/>
    <col min="8459" max="8459" width="14.85546875" style="26" customWidth="1"/>
    <col min="8460" max="8460" width="13.140625" style="26" customWidth="1"/>
    <col min="8461" max="8461" width="12.85546875" style="26" customWidth="1"/>
    <col min="8462" max="8462" width="16.28515625" style="26" customWidth="1"/>
    <col min="8463" max="8463" width="15.42578125" style="26" customWidth="1"/>
    <col min="8464" max="8464" width="8.85546875" style="26"/>
    <col min="8465" max="8465" width="11" style="26" bestFit="1" customWidth="1"/>
    <col min="8466" max="8704" width="8.85546875" style="26"/>
    <col min="8705" max="8705" width="6.28515625" style="26" customWidth="1"/>
    <col min="8706" max="8706" width="31.140625" style="26" customWidth="1"/>
    <col min="8707" max="8707" width="32.28515625" style="26" customWidth="1"/>
    <col min="8708" max="8708" width="16.85546875" style="26" customWidth="1"/>
    <col min="8709" max="8709" width="14.42578125" style="26" customWidth="1"/>
    <col min="8710" max="8710" width="19.140625" style="26" customWidth="1"/>
    <col min="8711" max="8711" width="14.42578125" style="26" customWidth="1"/>
    <col min="8712" max="8712" width="22.85546875" style="26" customWidth="1"/>
    <col min="8713" max="8713" width="15.42578125" style="26" customWidth="1"/>
    <col min="8714" max="8714" width="13.7109375" style="26" customWidth="1"/>
    <col min="8715" max="8715" width="14.85546875" style="26" customWidth="1"/>
    <col min="8716" max="8716" width="13.140625" style="26" customWidth="1"/>
    <col min="8717" max="8717" width="12.85546875" style="26" customWidth="1"/>
    <col min="8718" max="8718" width="16.28515625" style="26" customWidth="1"/>
    <col min="8719" max="8719" width="15.42578125" style="26" customWidth="1"/>
    <col min="8720" max="8720" width="8.85546875" style="26"/>
    <col min="8721" max="8721" width="11" style="26" bestFit="1" customWidth="1"/>
    <col min="8722" max="8960" width="8.85546875" style="26"/>
    <col min="8961" max="8961" width="6.28515625" style="26" customWidth="1"/>
    <col min="8962" max="8962" width="31.140625" style="26" customWidth="1"/>
    <col min="8963" max="8963" width="32.28515625" style="26" customWidth="1"/>
    <col min="8964" max="8964" width="16.85546875" style="26" customWidth="1"/>
    <col min="8965" max="8965" width="14.42578125" style="26" customWidth="1"/>
    <col min="8966" max="8966" width="19.140625" style="26" customWidth="1"/>
    <col min="8967" max="8967" width="14.42578125" style="26" customWidth="1"/>
    <col min="8968" max="8968" width="22.85546875" style="26" customWidth="1"/>
    <col min="8969" max="8969" width="15.42578125" style="26" customWidth="1"/>
    <col min="8970" max="8970" width="13.7109375" style="26" customWidth="1"/>
    <col min="8971" max="8971" width="14.85546875" style="26" customWidth="1"/>
    <col min="8972" max="8972" width="13.140625" style="26" customWidth="1"/>
    <col min="8973" max="8973" width="12.85546875" style="26" customWidth="1"/>
    <col min="8974" max="8974" width="16.28515625" style="26" customWidth="1"/>
    <col min="8975" max="8975" width="15.42578125" style="26" customWidth="1"/>
    <col min="8976" max="8976" width="8.85546875" style="26"/>
    <col min="8977" max="8977" width="11" style="26" bestFit="1" customWidth="1"/>
    <col min="8978" max="9216" width="8.85546875" style="26"/>
    <col min="9217" max="9217" width="6.28515625" style="26" customWidth="1"/>
    <col min="9218" max="9218" width="31.140625" style="26" customWidth="1"/>
    <col min="9219" max="9219" width="32.28515625" style="26" customWidth="1"/>
    <col min="9220" max="9220" width="16.85546875" style="26" customWidth="1"/>
    <col min="9221" max="9221" width="14.42578125" style="26" customWidth="1"/>
    <col min="9222" max="9222" width="19.140625" style="26" customWidth="1"/>
    <col min="9223" max="9223" width="14.42578125" style="26" customWidth="1"/>
    <col min="9224" max="9224" width="22.85546875" style="26" customWidth="1"/>
    <col min="9225" max="9225" width="15.42578125" style="26" customWidth="1"/>
    <col min="9226" max="9226" width="13.7109375" style="26" customWidth="1"/>
    <col min="9227" max="9227" width="14.85546875" style="26" customWidth="1"/>
    <col min="9228" max="9228" width="13.140625" style="26" customWidth="1"/>
    <col min="9229" max="9229" width="12.85546875" style="26" customWidth="1"/>
    <col min="9230" max="9230" width="16.28515625" style="26" customWidth="1"/>
    <col min="9231" max="9231" width="15.42578125" style="26" customWidth="1"/>
    <col min="9232" max="9232" width="8.85546875" style="26"/>
    <col min="9233" max="9233" width="11" style="26" bestFit="1" customWidth="1"/>
    <col min="9234" max="9472" width="8.85546875" style="26"/>
    <col min="9473" max="9473" width="6.28515625" style="26" customWidth="1"/>
    <col min="9474" max="9474" width="31.140625" style="26" customWidth="1"/>
    <col min="9475" max="9475" width="32.28515625" style="26" customWidth="1"/>
    <col min="9476" max="9476" width="16.85546875" style="26" customWidth="1"/>
    <col min="9477" max="9477" width="14.42578125" style="26" customWidth="1"/>
    <col min="9478" max="9478" width="19.140625" style="26" customWidth="1"/>
    <col min="9479" max="9479" width="14.42578125" style="26" customWidth="1"/>
    <col min="9480" max="9480" width="22.85546875" style="26" customWidth="1"/>
    <col min="9481" max="9481" width="15.42578125" style="26" customWidth="1"/>
    <col min="9482" max="9482" width="13.7109375" style="26" customWidth="1"/>
    <col min="9483" max="9483" width="14.85546875" style="26" customWidth="1"/>
    <col min="9484" max="9484" width="13.140625" style="26" customWidth="1"/>
    <col min="9485" max="9485" width="12.85546875" style="26" customWidth="1"/>
    <col min="9486" max="9486" width="16.28515625" style="26" customWidth="1"/>
    <col min="9487" max="9487" width="15.42578125" style="26" customWidth="1"/>
    <col min="9488" max="9488" width="8.85546875" style="26"/>
    <col min="9489" max="9489" width="11" style="26" bestFit="1" customWidth="1"/>
    <col min="9490" max="9728" width="8.85546875" style="26"/>
    <col min="9729" max="9729" width="6.28515625" style="26" customWidth="1"/>
    <col min="9730" max="9730" width="31.140625" style="26" customWidth="1"/>
    <col min="9731" max="9731" width="32.28515625" style="26" customWidth="1"/>
    <col min="9732" max="9732" width="16.85546875" style="26" customWidth="1"/>
    <col min="9733" max="9733" width="14.42578125" style="26" customWidth="1"/>
    <col min="9734" max="9734" width="19.140625" style="26" customWidth="1"/>
    <col min="9735" max="9735" width="14.42578125" style="26" customWidth="1"/>
    <col min="9736" max="9736" width="22.85546875" style="26" customWidth="1"/>
    <col min="9737" max="9737" width="15.42578125" style="26" customWidth="1"/>
    <col min="9738" max="9738" width="13.7109375" style="26" customWidth="1"/>
    <col min="9739" max="9739" width="14.85546875" style="26" customWidth="1"/>
    <col min="9740" max="9740" width="13.140625" style="26" customWidth="1"/>
    <col min="9741" max="9741" width="12.85546875" style="26" customWidth="1"/>
    <col min="9742" max="9742" width="16.28515625" style="26" customWidth="1"/>
    <col min="9743" max="9743" width="15.42578125" style="26" customWidth="1"/>
    <col min="9744" max="9744" width="8.85546875" style="26"/>
    <col min="9745" max="9745" width="11" style="26" bestFit="1" customWidth="1"/>
    <col min="9746" max="9984" width="8.85546875" style="26"/>
    <col min="9985" max="9985" width="6.28515625" style="26" customWidth="1"/>
    <col min="9986" max="9986" width="31.140625" style="26" customWidth="1"/>
    <col min="9987" max="9987" width="32.28515625" style="26" customWidth="1"/>
    <col min="9988" max="9988" width="16.85546875" style="26" customWidth="1"/>
    <col min="9989" max="9989" width="14.42578125" style="26" customWidth="1"/>
    <col min="9990" max="9990" width="19.140625" style="26" customWidth="1"/>
    <col min="9991" max="9991" width="14.42578125" style="26" customWidth="1"/>
    <col min="9992" max="9992" width="22.85546875" style="26" customWidth="1"/>
    <col min="9993" max="9993" width="15.42578125" style="26" customWidth="1"/>
    <col min="9994" max="9994" width="13.7109375" style="26" customWidth="1"/>
    <col min="9995" max="9995" width="14.85546875" style="26" customWidth="1"/>
    <col min="9996" max="9996" width="13.140625" style="26" customWidth="1"/>
    <col min="9997" max="9997" width="12.85546875" style="26" customWidth="1"/>
    <col min="9998" max="9998" width="16.28515625" style="26" customWidth="1"/>
    <col min="9999" max="9999" width="15.42578125" style="26" customWidth="1"/>
    <col min="10000" max="10000" width="8.85546875" style="26"/>
    <col min="10001" max="10001" width="11" style="26" bestFit="1" customWidth="1"/>
    <col min="10002" max="10240" width="8.85546875" style="26"/>
    <col min="10241" max="10241" width="6.28515625" style="26" customWidth="1"/>
    <col min="10242" max="10242" width="31.140625" style="26" customWidth="1"/>
    <col min="10243" max="10243" width="32.28515625" style="26" customWidth="1"/>
    <col min="10244" max="10244" width="16.85546875" style="26" customWidth="1"/>
    <col min="10245" max="10245" width="14.42578125" style="26" customWidth="1"/>
    <col min="10246" max="10246" width="19.140625" style="26" customWidth="1"/>
    <col min="10247" max="10247" width="14.42578125" style="26" customWidth="1"/>
    <col min="10248" max="10248" width="22.85546875" style="26" customWidth="1"/>
    <col min="10249" max="10249" width="15.42578125" style="26" customWidth="1"/>
    <col min="10250" max="10250" width="13.7109375" style="26" customWidth="1"/>
    <col min="10251" max="10251" width="14.85546875" style="26" customWidth="1"/>
    <col min="10252" max="10252" width="13.140625" style="26" customWidth="1"/>
    <col min="10253" max="10253" width="12.85546875" style="26" customWidth="1"/>
    <col min="10254" max="10254" width="16.28515625" style="26" customWidth="1"/>
    <col min="10255" max="10255" width="15.42578125" style="26" customWidth="1"/>
    <col min="10256" max="10256" width="8.85546875" style="26"/>
    <col min="10257" max="10257" width="11" style="26" bestFit="1" customWidth="1"/>
    <col min="10258" max="10496" width="8.85546875" style="26"/>
    <col min="10497" max="10497" width="6.28515625" style="26" customWidth="1"/>
    <col min="10498" max="10498" width="31.140625" style="26" customWidth="1"/>
    <col min="10499" max="10499" width="32.28515625" style="26" customWidth="1"/>
    <col min="10500" max="10500" width="16.85546875" style="26" customWidth="1"/>
    <col min="10501" max="10501" width="14.42578125" style="26" customWidth="1"/>
    <col min="10502" max="10502" width="19.140625" style="26" customWidth="1"/>
    <col min="10503" max="10503" width="14.42578125" style="26" customWidth="1"/>
    <col min="10504" max="10504" width="22.85546875" style="26" customWidth="1"/>
    <col min="10505" max="10505" width="15.42578125" style="26" customWidth="1"/>
    <col min="10506" max="10506" width="13.7109375" style="26" customWidth="1"/>
    <col min="10507" max="10507" width="14.85546875" style="26" customWidth="1"/>
    <col min="10508" max="10508" width="13.140625" style="26" customWidth="1"/>
    <col min="10509" max="10509" width="12.85546875" style="26" customWidth="1"/>
    <col min="10510" max="10510" width="16.28515625" style="26" customWidth="1"/>
    <col min="10511" max="10511" width="15.42578125" style="26" customWidth="1"/>
    <col min="10512" max="10512" width="8.85546875" style="26"/>
    <col min="10513" max="10513" width="11" style="26" bestFit="1" customWidth="1"/>
    <col min="10514" max="10752" width="8.85546875" style="26"/>
    <col min="10753" max="10753" width="6.28515625" style="26" customWidth="1"/>
    <col min="10754" max="10754" width="31.140625" style="26" customWidth="1"/>
    <col min="10755" max="10755" width="32.28515625" style="26" customWidth="1"/>
    <col min="10756" max="10756" width="16.85546875" style="26" customWidth="1"/>
    <col min="10757" max="10757" width="14.42578125" style="26" customWidth="1"/>
    <col min="10758" max="10758" width="19.140625" style="26" customWidth="1"/>
    <col min="10759" max="10759" width="14.42578125" style="26" customWidth="1"/>
    <col min="10760" max="10760" width="22.85546875" style="26" customWidth="1"/>
    <col min="10761" max="10761" width="15.42578125" style="26" customWidth="1"/>
    <col min="10762" max="10762" width="13.7109375" style="26" customWidth="1"/>
    <col min="10763" max="10763" width="14.85546875" style="26" customWidth="1"/>
    <col min="10764" max="10764" width="13.140625" style="26" customWidth="1"/>
    <col min="10765" max="10765" width="12.85546875" style="26" customWidth="1"/>
    <col min="10766" max="10766" width="16.28515625" style="26" customWidth="1"/>
    <col min="10767" max="10767" width="15.42578125" style="26" customWidth="1"/>
    <col min="10768" max="10768" width="8.85546875" style="26"/>
    <col min="10769" max="10769" width="11" style="26" bestFit="1" customWidth="1"/>
    <col min="10770" max="11008" width="8.85546875" style="26"/>
    <col min="11009" max="11009" width="6.28515625" style="26" customWidth="1"/>
    <col min="11010" max="11010" width="31.140625" style="26" customWidth="1"/>
    <col min="11011" max="11011" width="32.28515625" style="26" customWidth="1"/>
    <col min="11012" max="11012" width="16.85546875" style="26" customWidth="1"/>
    <col min="11013" max="11013" width="14.42578125" style="26" customWidth="1"/>
    <col min="11014" max="11014" width="19.140625" style="26" customWidth="1"/>
    <col min="11015" max="11015" width="14.42578125" style="26" customWidth="1"/>
    <col min="11016" max="11016" width="22.85546875" style="26" customWidth="1"/>
    <col min="11017" max="11017" width="15.42578125" style="26" customWidth="1"/>
    <col min="11018" max="11018" width="13.7109375" style="26" customWidth="1"/>
    <col min="11019" max="11019" width="14.85546875" style="26" customWidth="1"/>
    <col min="11020" max="11020" width="13.140625" style="26" customWidth="1"/>
    <col min="11021" max="11021" width="12.85546875" style="26" customWidth="1"/>
    <col min="11022" max="11022" width="16.28515625" style="26" customWidth="1"/>
    <col min="11023" max="11023" width="15.42578125" style="26" customWidth="1"/>
    <col min="11024" max="11024" width="8.85546875" style="26"/>
    <col min="11025" max="11025" width="11" style="26" bestFit="1" customWidth="1"/>
    <col min="11026" max="11264" width="8.85546875" style="26"/>
    <col min="11265" max="11265" width="6.28515625" style="26" customWidth="1"/>
    <col min="11266" max="11266" width="31.140625" style="26" customWidth="1"/>
    <col min="11267" max="11267" width="32.28515625" style="26" customWidth="1"/>
    <col min="11268" max="11268" width="16.85546875" style="26" customWidth="1"/>
    <col min="11269" max="11269" width="14.42578125" style="26" customWidth="1"/>
    <col min="11270" max="11270" width="19.140625" style="26" customWidth="1"/>
    <col min="11271" max="11271" width="14.42578125" style="26" customWidth="1"/>
    <col min="11272" max="11272" width="22.85546875" style="26" customWidth="1"/>
    <col min="11273" max="11273" width="15.42578125" style="26" customWidth="1"/>
    <col min="11274" max="11274" width="13.7109375" style="26" customWidth="1"/>
    <col min="11275" max="11275" width="14.85546875" style="26" customWidth="1"/>
    <col min="11276" max="11276" width="13.140625" style="26" customWidth="1"/>
    <col min="11277" max="11277" width="12.85546875" style="26" customWidth="1"/>
    <col min="11278" max="11278" width="16.28515625" style="26" customWidth="1"/>
    <col min="11279" max="11279" width="15.42578125" style="26" customWidth="1"/>
    <col min="11280" max="11280" width="8.85546875" style="26"/>
    <col min="11281" max="11281" width="11" style="26" bestFit="1" customWidth="1"/>
    <col min="11282" max="11520" width="8.85546875" style="26"/>
    <col min="11521" max="11521" width="6.28515625" style="26" customWidth="1"/>
    <col min="11522" max="11522" width="31.140625" style="26" customWidth="1"/>
    <col min="11523" max="11523" width="32.28515625" style="26" customWidth="1"/>
    <col min="11524" max="11524" width="16.85546875" style="26" customWidth="1"/>
    <col min="11525" max="11525" width="14.42578125" style="26" customWidth="1"/>
    <col min="11526" max="11526" width="19.140625" style="26" customWidth="1"/>
    <col min="11527" max="11527" width="14.42578125" style="26" customWidth="1"/>
    <col min="11528" max="11528" width="22.85546875" style="26" customWidth="1"/>
    <col min="11529" max="11529" width="15.42578125" style="26" customWidth="1"/>
    <col min="11530" max="11530" width="13.7109375" style="26" customWidth="1"/>
    <col min="11531" max="11531" width="14.85546875" style="26" customWidth="1"/>
    <col min="11532" max="11532" width="13.140625" style="26" customWidth="1"/>
    <col min="11533" max="11533" width="12.85546875" style="26" customWidth="1"/>
    <col min="11534" max="11534" width="16.28515625" style="26" customWidth="1"/>
    <col min="11535" max="11535" width="15.42578125" style="26" customWidth="1"/>
    <col min="11536" max="11536" width="8.85546875" style="26"/>
    <col min="11537" max="11537" width="11" style="26" bestFit="1" customWidth="1"/>
    <col min="11538" max="11776" width="8.85546875" style="26"/>
    <col min="11777" max="11777" width="6.28515625" style="26" customWidth="1"/>
    <col min="11778" max="11778" width="31.140625" style="26" customWidth="1"/>
    <col min="11779" max="11779" width="32.28515625" style="26" customWidth="1"/>
    <col min="11780" max="11780" width="16.85546875" style="26" customWidth="1"/>
    <col min="11781" max="11781" width="14.42578125" style="26" customWidth="1"/>
    <col min="11782" max="11782" width="19.140625" style="26" customWidth="1"/>
    <col min="11783" max="11783" width="14.42578125" style="26" customWidth="1"/>
    <col min="11784" max="11784" width="22.85546875" style="26" customWidth="1"/>
    <col min="11785" max="11785" width="15.42578125" style="26" customWidth="1"/>
    <col min="11786" max="11786" width="13.7109375" style="26" customWidth="1"/>
    <col min="11787" max="11787" width="14.85546875" style="26" customWidth="1"/>
    <col min="11788" max="11788" width="13.140625" style="26" customWidth="1"/>
    <col min="11789" max="11789" width="12.85546875" style="26" customWidth="1"/>
    <col min="11790" max="11790" width="16.28515625" style="26" customWidth="1"/>
    <col min="11791" max="11791" width="15.42578125" style="26" customWidth="1"/>
    <col min="11792" max="11792" width="8.85546875" style="26"/>
    <col min="11793" max="11793" width="11" style="26" bestFit="1" customWidth="1"/>
    <col min="11794" max="12032" width="8.85546875" style="26"/>
    <col min="12033" max="12033" width="6.28515625" style="26" customWidth="1"/>
    <col min="12034" max="12034" width="31.140625" style="26" customWidth="1"/>
    <col min="12035" max="12035" width="32.28515625" style="26" customWidth="1"/>
    <col min="12036" max="12036" width="16.85546875" style="26" customWidth="1"/>
    <col min="12037" max="12037" width="14.42578125" style="26" customWidth="1"/>
    <col min="12038" max="12038" width="19.140625" style="26" customWidth="1"/>
    <col min="12039" max="12039" width="14.42578125" style="26" customWidth="1"/>
    <col min="12040" max="12040" width="22.85546875" style="26" customWidth="1"/>
    <col min="12041" max="12041" width="15.42578125" style="26" customWidth="1"/>
    <col min="12042" max="12042" width="13.7109375" style="26" customWidth="1"/>
    <col min="12043" max="12043" width="14.85546875" style="26" customWidth="1"/>
    <col min="12044" max="12044" width="13.140625" style="26" customWidth="1"/>
    <col min="12045" max="12045" width="12.85546875" style="26" customWidth="1"/>
    <col min="12046" max="12046" width="16.28515625" style="26" customWidth="1"/>
    <col min="12047" max="12047" width="15.42578125" style="26" customWidth="1"/>
    <col min="12048" max="12048" width="8.85546875" style="26"/>
    <col min="12049" max="12049" width="11" style="26" bestFit="1" customWidth="1"/>
    <col min="12050" max="12288" width="8.85546875" style="26"/>
    <col min="12289" max="12289" width="6.28515625" style="26" customWidth="1"/>
    <col min="12290" max="12290" width="31.140625" style="26" customWidth="1"/>
    <col min="12291" max="12291" width="32.28515625" style="26" customWidth="1"/>
    <col min="12292" max="12292" width="16.85546875" style="26" customWidth="1"/>
    <col min="12293" max="12293" width="14.42578125" style="26" customWidth="1"/>
    <col min="12294" max="12294" width="19.140625" style="26" customWidth="1"/>
    <col min="12295" max="12295" width="14.42578125" style="26" customWidth="1"/>
    <col min="12296" max="12296" width="22.85546875" style="26" customWidth="1"/>
    <col min="12297" max="12297" width="15.42578125" style="26" customWidth="1"/>
    <col min="12298" max="12298" width="13.7109375" style="26" customWidth="1"/>
    <col min="12299" max="12299" width="14.85546875" style="26" customWidth="1"/>
    <col min="12300" max="12300" width="13.140625" style="26" customWidth="1"/>
    <col min="12301" max="12301" width="12.85546875" style="26" customWidth="1"/>
    <col min="12302" max="12302" width="16.28515625" style="26" customWidth="1"/>
    <col min="12303" max="12303" width="15.42578125" style="26" customWidth="1"/>
    <col min="12304" max="12304" width="8.85546875" style="26"/>
    <col min="12305" max="12305" width="11" style="26" bestFit="1" customWidth="1"/>
    <col min="12306" max="12544" width="8.85546875" style="26"/>
    <col min="12545" max="12545" width="6.28515625" style="26" customWidth="1"/>
    <col min="12546" max="12546" width="31.140625" style="26" customWidth="1"/>
    <col min="12547" max="12547" width="32.28515625" style="26" customWidth="1"/>
    <col min="12548" max="12548" width="16.85546875" style="26" customWidth="1"/>
    <col min="12549" max="12549" width="14.42578125" style="26" customWidth="1"/>
    <col min="12550" max="12550" width="19.140625" style="26" customWidth="1"/>
    <col min="12551" max="12551" width="14.42578125" style="26" customWidth="1"/>
    <col min="12552" max="12552" width="22.85546875" style="26" customWidth="1"/>
    <col min="12553" max="12553" width="15.42578125" style="26" customWidth="1"/>
    <col min="12554" max="12554" width="13.7109375" style="26" customWidth="1"/>
    <col min="12555" max="12555" width="14.85546875" style="26" customWidth="1"/>
    <col min="12556" max="12556" width="13.140625" style="26" customWidth="1"/>
    <col min="12557" max="12557" width="12.85546875" style="26" customWidth="1"/>
    <col min="12558" max="12558" width="16.28515625" style="26" customWidth="1"/>
    <col min="12559" max="12559" width="15.42578125" style="26" customWidth="1"/>
    <col min="12560" max="12560" width="8.85546875" style="26"/>
    <col min="12561" max="12561" width="11" style="26" bestFit="1" customWidth="1"/>
    <col min="12562" max="12800" width="8.85546875" style="26"/>
    <col min="12801" max="12801" width="6.28515625" style="26" customWidth="1"/>
    <col min="12802" max="12802" width="31.140625" style="26" customWidth="1"/>
    <col min="12803" max="12803" width="32.28515625" style="26" customWidth="1"/>
    <col min="12804" max="12804" width="16.85546875" style="26" customWidth="1"/>
    <col min="12805" max="12805" width="14.42578125" style="26" customWidth="1"/>
    <col min="12806" max="12806" width="19.140625" style="26" customWidth="1"/>
    <col min="12807" max="12807" width="14.42578125" style="26" customWidth="1"/>
    <col min="12808" max="12808" width="22.85546875" style="26" customWidth="1"/>
    <col min="12809" max="12809" width="15.42578125" style="26" customWidth="1"/>
    <col min="12810" max="12810" width="13.7109375" style="26" customWidth="1"/>
    <col min="12811" max="12811" width="14.85546875" style="26" customWidth="1"/>
    <col min="12812" max="12812" width="13.140625" style="26" customWidth="1"/>
    <col min="12813" max="12813" width="12.85546875" style="26" customWidth="1"/>
    <col min="12814" max="12814" width="16.28515625" style="26" customWidth="1"/>
    <col min="12815" max="12815" width="15.42578125" style="26" customWidth="1"/>
    <col min="12816" max="12816" width="8.85546875" style="26"/>
    <col min="12817" max="12817" width="11" style="26" bestFit="1" customWidth="1"/>
    <col min="12818" max="13056" width="8.85546875" style="26"/>
    <col min="13057" max="13057" width="6.28515625" style="26" customWidth="1"/>
    <col min="13058" max="13058" width="31.140625" style="26" customWidth="1"/>
    <col min="13059" max="13059" width="32.28515625" style="26" customWidth="1"/>
    <col min="13060" max="13060" width="16.85546875" style="26" customWidth="1"/>
    <col min="13061" max="13061" width="14.42578125" style="26" customWidth="1"/>
    <col min="13062" max="13062" width="19.140625" style="26" customWidth="1"/>
    <col min="13063" max="13063" width="14.42578125" style="26" customWidth="1"/>
    <col min="13064" max="13064" width="22.85546875" style="26" customWidth="1"/>
    <col min="13065" max="13065" width="15.42578125" style="26" customWidth="1"/>
    <col min="13066" max="13066" width="13.7109375" style="26" customWidth="1"/>
    <col min="13067" max="13067" width="14.85546875" style="26" customWidth="1"/>
    <col min="13068" max="13068" width="13.140625" style="26" customWidth="1"/>
    <col min="13069" max="13069" width="12.85546875" style="26" customWidth="1"/>
    <col min="13070" max="13070" width="16.28515625" style="26" customWidth="1"/>
    <col min="13071" max="13071" width="15.42578125" style="26" customWidth="1"/>
    <col min="13072" max="13072" width="8.85546875" style="26"/>
    <col min="13073" max="13073" width="11" style="26" bestFit="1" customWidth="1"/>
    <col min="13074" max="13312" width="8.85546875" style="26"/>
    <col min="13313" max="13313" width="6.28515625" style="26" customWidth="1"/>
    <col min="13314" max="13314" width="31.140625" style="26" customWidth="1"/>
    <col min="13315" max="13315" width="32.28515625" style="26" customWidth="1"/>
    <col min="13316" max="13316" width="16.85546875" style="26" customWidth="1"/>
    <col min="13317" max="13317" width="14.42578125" style="26" customWidth="1"/>
    <col min="13318" max="13318" width="19.140625" style="26" customWidth="1"/>
    <col min="13319" max="13319" width="14.42578125" style="26" customWidth="1"/>
    <col min="13320" max="13320" width="22.85546875" style="26" customWidth="1"/>
    <col min="13321" max="13321" width="15.42578125" style="26" customWidth="1"/>
    <col min="13322" max="13322" width="13.7109375" style="26" customWidth="1"/>
    <col min="13323" max="13323" width="14.85546875" style="26" customWidth="1"/>
    <col min="13324" max="13324" width="13.140625" style="26" customWidth="1"/>
    <col min="13325" max="13325" width="12.85546875" style="26" customWidth="1"/>
    <col min="13326" max="13326" width="16.28515625" style="26" customWidth="1"/>
    <col min="13327" max="13327" width="15.42578125" style="26" customWidth="1"/>
    <col min="13328" max="13328" width="8.85546875" style="26"/>
    <col min="13329" max="13329" width="11" style="26" bestFit="1" customWidth="1"/>
    <col min="13330" max="13568" width="8.85546875" style="26"/>
    <col min="13569" max="13569" width="6.28515625" style="26" customWidth="1"/>
    <col min="13570" max="13570" width="31.140625" style="26" customWidth="1"/>
    <col min="13571" max="13571" width="32.28515625" style="26" customWidth="1"/>
    <col min="13572" max="13572" width="16.85546875" style="26" customWidth="1"/>
    <col min="13573" max="13573" width="14.42578125" style="26" customWidth="1"/>
    <col min="13574" max="13574" width="19.140625" style="26" customWidth="1"/>
    <col min="13575" max="13575" width="14.42578125" style="26" customWidth="1"/>
    <col min="13576" max="13576" width="22.85546875" style="26" customWidth="1"/>
    <col min="13577" max="13577" width="15.42578125" style="26" customWidth="1"/>
    <col min="13578" max="13578" width="13.7109375" style="26" customWidth="1"/>
    <col min="13579" max="13579" width="14.85546875" style="26" customWidth="1"/>
    <col min="13580" max="13580" width="13.140625" style="26" customWidth="1"/>
    <col min="13581" max="13581" width="12.85546875" style="26" customWidth="1"/>
    <col min="13582" max="13582" width="16.28515625" style="26" customWidth="1"/>
    <col min="13583" max="13583" width="15.42578125" style="26" customWidth="1"/>
    <col min="13584" max="13584" width="8.85546875" style="26"/>
    <col min="13585" max="13585" width="11" style="26" bestFit="1" customWidth="1"/>
    <col min="13586" max="13824" width="8.85546875" style="26"/>
    <col min="13825" max="13825" width="6.28515625" style="26" customWidth="1"/>
    <col min="13826" max="13826" width="31.140625" style="26" customWidth="1"/>
    <col min="13827" max="13827" width="32.28515625" style="26" customWidth="1"/>
    <col min="13828" max="13828" width="16.85546875" style="26" customWidth="1"/>
    <col min="13829" max="13829" width="14.42578125" style="26" customWidth="1"/>
    <col min="13830" max="13830" width="19.140625" style="26" customWidth="1"/>
    <col min="13831" max="13831" width="14.42578125" style="26" customWidth="1"/>
    <col min="13832" max="13832" width="22.85546875" style="26" customWidth="1"/>
    <col min="13833" max="13833" width="15.42578125" style="26" customWidth="1"/>
    <col min="13834" max="13834" width="13.7109375" style="26" customWidth="1"/>
    <col min="13835" max="13835" width="14.85546875" style="26" customWidth="1"/>
    <col min="13836" max="13836" width="13.140625" style="26" customWidth="1"/>
    <col min="13837" max="13837" width="12.85546875" style="26" customWidth="1"/>
    <col min="13838" max="13838" width="16.28515625" style="26" customWidth="1"/>
    <col min="13839" max="13839" width="15.42578125" style="26" customWidth="1"/>
    <col min="13840" max="13840" width="8.85546875" style="26"/>
    <col min="13841" max="13841" width="11" style="26" bestFit="1" customWidth="1"/>
    <col min="13842" max="14080" width="8.85546875" style="26"/>
    <col min="14081" max="14081" width="6.28515625" style="26" customWidth="1"/>
    <col min="14082" max="14082" width="31.140625" style="26" customWidth="1"/>
    <col min="14083" max="14083" width="32.28515625" style="26" customWidth="1"/>
    <col min="14084" max="14084" width="16.85546875" style="26" customWidth="1"/>
    <col min="14085" max="14085" width="14.42578125" style="26" customWidth="1"/>
    <col min="14086" max="14086" width="19.140625" style="26" customWidth="1"/>
    <col min="14087" max="14087" width="14.42578125" style="26" customWidth="1"/>
    <col min="14088" max="14088" width="22.85546875" style="26" customWidth="1"/>
    <col min="14089" max="14089" width="15.42578125" style="26" customWidth="1"/>
    <col min="14090" max="14090" width="13.7109375" style="26" customWidth="1"/>
    <col min="14091" max="14091" width="14.85546875" style="26" customWidth="1"/>
    <col min="14092" max="14092" width="13.140625" style="26" customWidth="1"/>
    <col min="14093" max="14093" width="12.85546875" style="26" customWidth="1"/>
    <col min="14094" max="14094" width="16.28515625" style="26" customWidth="1"/>
    <col min="14095" max="14095" width="15.42578125" style="26" customWidth="1"/>
    <col min="14096" max="14096" width="8.85546875" style="26"/>
    <col min="14097" max="14097" width="11" style="26" bestFit="1" customWidth="1"/>
    <col min="14098" max="14336" width="8.85546875" style="26"/>
    <col min="14337" max="14337" width="6.28515625" style="26" customWidth="1"/>
    <col min="14338" max="14338" width="31.140625" style="26" customWidth="1"/>
    <col min="14339" max="14339" width="32.28515625" style="26" customWidth="1"/>
    <col min="14340" max="14340" width="16.85546875" style="26" customWidth="1"/>
    <col min="14341" max="14341" width="14.42578125" style="26" customWidth="1"/>
    <col min="14342" max="14342" width="19.140625" style="26" customWidth="1"/>
    <col min="14343" max="14343" width="14.42578125" style="26" customWidth="1"/>
    <col min="14344" max="14344" width="22.85546875" style="26" customWidth="1"/>
    <col min="14345" max="14345" width="15.42578125" style="26" customWidth="1"/>
    <col min="14346" max="14346" width="13.7109375" style="26" customWidth="1"/>
    <col min="14347" max="14347" width="14.85546875" style="26" customWidth="1"/>
    <col min="14348" max="14348" width="13.140625" style="26" customWidth="1"/>
    <col min="14349" max="14349" width="12.85546875" style="26" customWidth="1"/>
    <col min="14350" max="14350" width="16.28515625" style="26" customWidth="1"/>
    <col min="14351" max="14351" width="15.42578125" style="26" customWidth="1"/>
    <col min="14352" max="14352" width="8.85546875" style="26"/>
    <col min="14353" max="14353" width="11" style="26" bestFit="1" customWidth="1"/>
    <col min="14354" max="14592" width="8.85546875" style="26"/>
    <col min="14593" max="14593" width="6.28515625" style="26" customWidth="1"/>
    <col min="14594" max="14594" width="31.140625" style="26" customWidth="1"/>
    <col min="14595" max="14595" width="32.28515625" style="26" customWidth="1"/>
    <col min="14596" max="14596" width="16.85546875" style="26" customWidth="1"/>
    <col min="14597" max="14597" width="14.42578125" style="26" customWidth="1"/>
    <col min="14598" max="14598" width="19.140625" style="26" customWidth="1"/>
    <col min="14599" max="14599" width="14.42578125" style="26" customWidth="1"/>
    <col min="14600" max="14600" width="22.85546875" style="26" customWidth="1"/>
    <col min="14601" max="14601" width="15.42578125" style="26" customWidth="1"/>
    <col min="14602" max="14602" width="13.7109375" style="26" customWidth="1"/>
    <col min="14603" max="14603" width="14.85546875" style="26" customWidth="1"/>
    <col min="14604" max="14604" width="13.140625" style="26" customWidth="1"/>
    <col min="14605" max="14605" width="12.85546875" style="26" customWidth="1"/>
    <col min="14606" max="14606" width="16.28515625" style="26" customWidth="1"/>
    <col min="14607" max="14607" width="15.42578125" style="26" customWidth="1"/>
    <col min="14608" max="14608" width="8.85546875" style="26"/>
    <col min="14609" max="14609" width="11" style="26" bestFit="1" customWidth="1"/>
    <col min="14610" max="14848" width="8.85546875" style="26"/>
    <col min="14849" max="14849" width="6.28515625" style="26" customWidth="1"/>
    <col min="14850" max="14850" width="31.140625" style="26" customWidth="1"/>
    <col min="14851" max="14851" width="32.28515625" style="26" customWidth="1"/>
    <col min="14852" max="14852" width="16.85546875" style="26" customWidth="1"/>
    <col min="14853" max="14853" width="14.42578125" style="26" customWidth="1"/>
    <col min="14854" max="14854" width="19.140625" style="26" customWidth="1"/>
    <col min="14855" max="14855" width="14.42578125" style="26" customWidth="1"/>
    <col min="14856" max="14856" width="22.85546875" style="26" customWidth="1"/>
    <col min="14857" max="14857" width="15.42578125" style="26" customWidth="1"/>
    <col min="14858" max="14858" width="13.7109375" style="26" customWidth="1"/>
    <col min="14859" max="14859" width="14.85546875" style="26" customWidth="1"/>
    <col min="14860" max="14860" width="13.140625" style="26" customWidth="1"/>
    <col min="14861" max="14861" width="12.85546875" style="26" customWidth="1"/>
    <col min="14862" max="14862" width="16.28515625" style="26" customWidth="1"/>
    <col min="14863" max="14863" width="15.42578125" style="26" customWidth="1"/>
    <col min="14864" max="14864" width="8.85546875" style="26"/>
    <col min="14865" max="14865" width="11" style="26" bestFit="1" customWidth="1"/>
    <col min="14866" max="15104" width="8.85546875" style="26"/>
    <col min="15105" max="15105" width="6.28515625" style="26" customWidth="1"/>
    <col min="15106" max="15106" width="31.140625" style="26" customWidth="1"/>
    <col min="15107" max="15107" width="32.28515625" style="26" customWidth="1"/>
    <col min="15108" max="15108" width="16.85546875" style="26" customWidth="1"/>
    <col min="15109" max="15109" width="14.42578125" style="26" customWidth="1"/>
    <col min="15110" max="15110" width="19.140625" style="26" customWidth="1"/>
    <col min="15111" max="15111" width="14.42578125" style="26" customWidth="1"/>
    <col min="15112" max="15112" width="22.85546875" style="26" customWidth="1"/>
    <col min="15113" max="15113" width="15.42578125" style="26" customWidth="1"/>
    <col min="15114" max="15114" width="13.7109375" style="26" customWidth="1"/>
    <col min="15115" max="15115" width="14.85546875" style="26" customWidth="1"/>
    <col min="15116" max="15116" width="13.140625" style="26" customWidth="1"/>
    <col min="15117" max="15117" width="12.85546875" style="26" customWidth="1"/>
    <col min="15118" max="15118" width="16.28515625" style="26" customWidth="1"/>
    <col min="15119" max="15119" width="15.42578125" style="26" customWidth="1"/>
    <col min="15120" max="15120" width="8.85546875" style="26"/>
    <col min="15121" max="15121" width="11" style="26" bestFit="1" customWidth="1"/>
    <col min="15122" max="15360" width="8.85546875" style="26"/>
    <col min="15361" max="15361" width="6.28515625" style="26" customWidth="1"/>
    <col min="15362" max="15362" width="31.140625" style="26" customWidth="1"/>
    <col min="15363" max="15363" width="32.28515625" style="26" customWidth="1"/>
    <col min="15364" max="15364" width="16.85546875" style="26" customWidth="1"/>
    <col min="15365" max="15365" width="14.42578125" style="26" customWidth="1"/>
    <col min="15366" max="15366" width="19.140625" style="26" customWidth="1"/>
    <col min="15367" max="15367" width="14.42578125" style="26" customWidth="1"/>
    <col min="15368" max="15368" width="22.85546875" style="26" customWidth="1"/>
    <col min="15369" max="15369" width="15.42578125" style="26" customWidth="1"/>
    <col min="15370" max="15370" width="13.7109375" style="26" customWidth="1"/>
    <col min="15371" max="15371" width="14.85546875" style="26" customWidth="1"/>
    <col min="15372" max="15372" width="13.140625" style="26" customWidth="1"/>
    <col min="15373" max="15373" width="12.85546875" style="26" customWidth="1"/>
    <col min="15374" max="15374" width="16.28515625" style="26" customWidth="1"/>
    <col min="15375" max="15375" width="15.42578125" style="26" customWidth="1"/>
    <col min="15376" max="15376" width="8.85546875" style="26"/>
    <col min="15377" max="15377" width="11" style="26" bestFit="1" customWidth="1"/>
    <col min="15378" max="15616" width="8.85546875" style="26"/>
    <col min="15617" max="15617" width="6.28515625" style="26" customWidth="1"/>
    <col min="15618" max="15618" width="31.140625" style="26" customWidth="1"/>
    <col min="15619" max="15619" width="32.28515625" style="26" customWidth="1"/>
    <col min="15620" max="15620" width="16.85546875" style="26" customWidth="1"/>
    <col min="15621" max="15621" width="14.42578125" style="26" customWidth="1"/>
    <col min="15622" max="15622" width="19.140625" style="26" customWidth="1"/>
    <col min="15623" max="15623" width="14.42578125" style="26" customWidth="1"/>
    <col min="15624" max="15624" width="22.85546875" style="26" customWidth="1"/>
    <col min="15625" max="15625" width="15.42578125" style="26" customWidth="1"/>
    <col min="15626" max="15626" width="13.7109375" style="26" customWidth="1"/>
    <col min="15627" max="15627" width="14.85546875" style="26" customWidth="1"/>
    <col min="15628" max="15628" width="13.140625" style="26" customWidth="1"/>
    <col min="15629" max="15629" width="12.85546875" style="26" customWidth="1"/>
    <col min="15630" max="15630" width="16.28515625" style="26" customWidth="1"/>
    <col min="15631" max="15631" width="15.42578125" style="26" customWidth="1"/>
    <col min="15632" max="15632" width="8.85546875" style="26"/>
    <col min="15633" max="15633" width="11" style="26" bestFit="1" customWidth="1"/>
    <col min="15634" max="15872" width="8.85546875" style="26"/>
    <col min="15873" max="15873" width="6.28515625" style="26" customWidth="1"/>
    <col min="15874" max="15874" width="31.140625" style="26" customWidth="1"/>
    <col min="15875" max="15875" width="32.28515625" style="26" customWidth="1"/>
    <col min="15876" max="15876" width="16.85546875" style="26" customWidth="1"/>
    <col min="15877" max="15877" width="14.42578125" style="26" customWidth="1"/>
    <col min="15878" max="15878" width="19.140625" style="26" customWidth="1"/>
    <col min="15879" max="15879" width="14.42578125" style="26" customWidth="1"/>
    <col min="15880" max="15880" width="22.85546875" style="26" customWidth="1"/>
    <col min="15881" max="15881" width="15.42578125" style="26" customWidth="1"/>
    <col min="15882" max="15882" width="13.7109375" style="26" customWidth="1"/>
    <col min="15883" max="15883" width="14.85546875" style="26" customWidth="1"/>
    <col min="15884" max="15884" width="13.140625" style="26" customWidth="1"/>
    <col min="15885" max="15885" width="12.85546875" style="26" customWidth="1"/>
    <col min="15886" max="15886" width="16.28515625" style="26" customWidth="1"/>
    <col min="15887" max="15887" width="15.42578125" style="26" customWidth="1"/>
    <col min="15888" max="15888" width="8.85546875" style="26"/>
    <col min="15889" max="15889" width="11" style="26" bestFit="1" customWidth="1"/>
    <col min="15890" max="16128" width="8.85546875" style="26"/>
    <col min="16129" max="16129" width="6.28515625" style="26" customWidth="1"/>
    <col min="16130" max="16130" width="31.140625" style="26" customWidth="1"/>
    <col min="16131" max="16131" width="32.28515625" style="26" customWidth="1"/>
    <col min="16132" max="16132" width="16.85546875" style="26" customWidth="1"/>
    <col min="16133" max="16133" width="14.42578125" style="26" customWidth="1"/>
    <col min="16134" max="16134" width="19.140625" style="26" customWidth="1"/>
    <col min="16135" max="16135" width="14.42578125" style="26" customWidth="1"/>
    <col min="16136" max="16136" width="22.85546875" style="26" customWidth="1"/>
    <col min="16137" max="16137" width="15.42578125" style="26" customWidth="1"/>
    <col min="16138" max="16138" width="13.7109375" style="26" customWidth="1"/>
    <col min="16139" max="16139" width="14.85546875" style="26" customWidth="1"/>
    <col min="16140" max="16140" width="13.140625" style="26" customWidth="1"/>
    <col min="16141" max="16141" width="12.85546875" style="26" customWidth="1"/>
    <col min="16142" max="16142" width="16.28515625" style="26" customWidth="1"/>
    <col min="16143" max="16143" width="15.42578125" style="26" customWidth="1"/>
    <col min="16144" max="16144" width="8.85546875" style="26"/>
    <col min="16145" max="16145" width="11" style="26" bestFit="1" customWidth="1"/>
    <col min="16146" max="16384" width="8.85546875" style="26"/>
  </cols>
  <sheetData>
    <row r="1" spans="1:18" customFormat="1" ht="15.75">
      <c r="B1" s="289"/>
      <c r="C1" s="289"/>
      <c r="D1" s="289"/>
      <c r="E1" s="289"/>
      <c r="F1" s="289"/>
      <c r="G1" s="289"/>
      <c r="H1" s="289"/>
      <c r="I1" s="289"/>
      <c r="J1" s="289"/>
      <c r="K1" s="289"/>
      <c r="L1" s="289"/>
      <c r="M1" s="289"/>
      <c r="N1" s="289"/>
      <c r="O1" s="289"/>
    </row>
    <row r="2" spans="1:18" customFormat="1" ht="18">
      <c r="B2" s="290" t="s">
        <v>1493</v>
      </c>
      <c r="C2" s="290"/>
      <c r="D2" s="290"/>
      <c r="E2" s="290"/>
      <c r="F2" s="290"/>
      <c r="G2" s="290"/>
      <c r="H2" s="290"/>
      <c r="I2" s="290"/>
      <c r="J2" s="290"/>
      <c r="K2" s="290"/>
      <c r="L2" s="290"/>
      <c r="M2" s="290"/>
      <c r="N2" s="290"/>
      <c r="O2" s="290"/>
      <c r="P2" s="137"/>
      <c r="R2" s="62"/>
    </row>
    <row r="3" spans="1:18" customFormat="1" ht="18">
      <c r="B3" s="291"/>
      <c r="C3" s="291"/>
      <c r="D3" s="291"/>
      <c r="E3" s="291"/>
      <c r="F3" s="291"/>
      <c r="G3" s="291"/>
      <c r="H3" s="291"/>
      <c r="I3" s="291"/>
      <c r="J3" s="291"/>
      <c r="K3" s="291"/>
      <c r="L3" s="291"/>
      <c r="M3" s="291"/>
      <c r="N3" s="291"/>
      <c r="O3" s="291"/>
      <c r="P3" s="137"/>
      <c r="R3" s="62"/>
    </row>
    <row r="4" spans="1:18" customFormat="1" ht="18">
      <c r="B4" s="292" t="s">
        <v>891</v>
      </c>
      <c r="C4" s="292"/>
      <c r="D4" s="292"/>
      <c r="E4" s="292"/>
      <c r="F4" s="292"/>
      <c r="G4" s="292"/>
      <c r="H4" s="292"/>
      <c r="I4" s="292"/>
      <c r="J4" s="292"/>
      <c r="K4" s="292"/>
      <c r="L4" s="292"/>
      <c r="M4" s="292"/>
      <c r="N4" s="292"/>
      <c r="O4" s="292"/>
      <c r="P4" s="15"/>
    </row>
    <row r="5" spans="1:18" customFormat="1" ht="15">
      <c r="B5" s="15"/>
      <c r="C5" s="15"/>
      <c r="D5" s="15"/>
      <c r="E5" s="15"/>
      <c r="F5" s="15"/>
      <c r="G5" s="15"/>
      <c r="H5" s="15"/>
      <c r="I5" s="15"/>
      <c r="J5" s="15"/>
    </row>
    <row r="6" spans="1:18" customFormat="1" ht="15.75">
      <c r="B6" s="294"/>
      <c r="C6" s="294"/>
      <c r="D6" s="294" t="s">
        <v>1357</v>
      </c>
      <c r="E6" s="294"/>
      <c r="F6" s="294"/>
      <c r="G6" s="294"/>
      <c r="H6" s="294"/>
      <c r="I6" s="294"/>
      <c r="J6" s="294"/>
      <c r="K6" s="294"/>
      <c r="L6" s="294"/>
      <c r="M6" s="294"/>
      <c r="N6" s="294"/>
      <c r="O6" s="294"/>
    </row>
    <row r="7" spans="1:18" customFormat="1" ht="15.75">
      <c r="B7" s="9" t="s">
        <v>892</v>
      </c>
      <c r="C7" s="9" t="s">
        <v>282</v>
      </c>
      <c r="D7" s="107">
        <v>42370</v>
      </c>
      <c r="E7" s="107">
        <v>42401</v>
      </c>
      <c r="F7" s="107">
        <v>42430</v>
      </c>
      <c r="G7" s="107">
        <v>42461</v>
      </c>
      <c r="H7" s="107">
        <v>42491</v>
      </c>
      <c r="I7" s="107">
        <v>42522</v>
      </c>
      <c r="J7" s="107">
        <v>42552</v>
      </c>
      <c r="K7" s="107">
        <v>42583</v>
      </c>
      <c r="L7" s="107">
        <v>42614</v>
      </c>
      <c r="M7" s="107">
        <v>42644</v>
      </c>
      <c r="N7" s="107">
        <v>42675</v>
      </c>
      <c r="O7" s="107">
        <v>42705</v>
      </c>
    </row>
    <row r="8" spans="1:18" customFormat="1" ht="15.75">
      <c r="B8" s="9"/>
      <c r="C8" s="9"/>
      <c r="D8" s="71"/>
      <c r="E8" s="71"/>
      <c r="F8" s="71"/>
      <c r="G8" s="71"/>
      <c r="H8" s="71"/>
      <c r="I8" s="71"/>
      <c r="J8" s="71"/>
      <c r="K8" s="71"/>
      <c r="L8" s="71"/>
      <c r="M8" s="71"/>
      <c r="N8" s="71"/>
      <c r="O8" s="71"/>
    </row>
    <row r="9" spans="1:18" customFormat="1" ht="45.75">
      <c r="A9">
        <v>1</v>
      </c>
      <c r="B9" s="63" t="s">
        <v>893</v>
      </c>
      <c r="C9" s="15" t="s">
        <v>894</v>
      </c>
      <c r="D9" s="236"/>
      <c r="E9" s="236"/>
      <c r="F9" s="236"/>
      <c r="G9" s="236"/>
      <c r="H9" s="236"/>
      <c r="I9" s="236"/>
      <c r="J9" s="236"/>
      <c r="K9" s="236"/>
      <c r="L9" s="236"/>
      <c r="M9" s="236"/>
      <c r="N9" s="236"/>
      <c r="O9" s="236"/>
    </row>
    <row r="10" spans="1:18" customFormat="1" ht="15.75">
      <c r="B10" s="63"/>
      <c r="C10" s="15" t="s">
        <v>1356</v>
      </c>
      <c r="D10" s="236"/>
      <c r="E10" s="236"/>
      <c r="F10" s="236"/>
      <c r="G10" s="236"/>
      <c r="H10" s="236"/>
      <c r="I10" s="236"/>
      <c r="J10" s="236"/>
      <c r="K10" s="236"/>
      <c r="L10" s="236"/>
      <c r="M10" s="236"/>
      <c r="N10" s="236"/>
      <c r="O10" s="236"/>
    </row>
    <row r="11" spans="1:18" customFormat="1" ht="15.75">
      <c r="B11" s="63"/>
      <c r="C11" s="15" t="s">
        <v>106</v>
      </c>
      <c r="D11" s="236"/>
      <c r="E11" s="236"/>
      <c r="F11" s="236"/>
      <c r="G11" s="236"/>
      <c r="H11" s="236"/>
      <c r="I11" s="236"/>
      <c r="J11" s="236"/>
      <c r="K11" s="236"/>
      <c r="L11" s="236"/>
      <c r="M11" s="236"/>
      <c r="N11" s="236"/>
      <c r="O11" s="236"/>
    </row>
    <row r="12" spans="1:18" customFormat="1" ht="15.75">
      <c r="B12" s="63"/>
      <c r="C12" s="15" t="s">
        <v>895</v>
      </c>
      <c r="D12" s="237"/>
      <c r="E12" s="237"/>
      <c r="F12" s="237"/>
      <c r="G12" s="237"/>
      <c r="H12" s="237"/>
      <c r="I12" s="237"/>
      <c r="J12" s="237"/>
      <c r="K12" s="237"/>
      <c r="L12" s="237"/>
      <c r="M12" s="237"/>
      <c r="N12" s="237"/>
      <c r="O12" s="237"/>
    </row>
    <row r="13" spans="1:18" customFormat="1" ht="15">
      <c r="B13" s="63"/>
      <c r="D13" s="138"/>
      <c r="E13" s="139"/>
      <c r="F13" s="139"/>
      <c r="G13" s="138"/>
      <c r="H13" s="138"/>
      <c r="I13" s="138"/>
      <c r="J13" s="138"/>
      <c r="K13" s="138"/>
      <c r="L13" s="138"/>
      <c r="M13" s="138"/>
      <c r="N13" s="138"/>
      <c r="O13" s="138"/>
    </row>
    <row r="14" spans="1:18" customFormat="1" ht="15">
      <c r="A14">
        <v>2</v>
      </c>
      <c r="B14" s="63" t="s">
        <v>897</v>
      </c>
      <c r="C14" s="15" t="s">
        <v>894</v>
      </c>
      <c r="D14" s="138"/>
      <c r="E14" s="139"/>
      <c r="F14" s="139"/>
      <c r="G14" s="138"/>
      <c r="H14" s="138"/>
      <c r="I14" s="138"/>
      <c r="J14" s="138"/>
      <c r="K14" s="138"/>
      <c r="L14" s="138"/>
      <c r="M14" s="138"/>
      <c r="N14" s="138"/>
      <c r="O14" s="138"/>
    </row>
    <row r="15" spans="1:18" customFormat="1" ht="15">
      <c r="B15" s="63"/>
      <c r="C15" s="15" t="s">
        <v>1356</v>
      </c>
      <c r="D15" s="138"/>
      <c r="E15" s="139"/>
      <c r="F15" s="139"/>
      <c r="G15" s="138"/>
      <c r="H15" s="138"/>
      <c r="I15" s="138"/>
      <c r="J15" s="138"/>
      <c r="K15" s="138"/>
      <c r="L15" s="138"/>
      <c r="M15" s="138"/>
      <c r="N15" s="138"/>
      <c r="O15" s="138"/>
    </row>
    <row r="16" spans="1:18" customFormat="1" ht="15">
      <c r="B16" s="63"/>
      <c r="C16" s="15" t="s">
        <v>106</v>
      </c>
      <c r="D16" s="138"/>
      <c r="E16" s="139"/>
      <c r="F16" s="139"/>
      <c r="G16" s="138"/>
      <c r="H16" s="138"/>
      <c r="I16" s="138"/>
      <c r="J16" s="138"/>
      <c r="K16" s="138"/>
      <c r="L16" s="138"/>
      <c r="M16" s="138"/>
      <c r="N16" s="138"/>
      <c r="O16" s="138"/>
    </row>
    <row r="17" spans="1:16" customFormat="1" ht="15">
      <c r="B17" s="63"/>
      <c r="C17" s="15"/>
      <c r="D17" s="138"/>
      <c r="E17" s="139"/>
      <c r="F17" s="139"/>
      <c r="G17" s="138"/>
      <c r="H17" s="138"/>
      <c r="I17" s="138"/>
      <c r="J17" s="138"/>
      <c r="K17" s="138"/>
      <c r="L17" s="138"/>
      <c r="M17" s="138"/>
      <c r="N17" s="138"/>
      <c r="O17" s="138"/>
    </row>
    <row r="18" spans="1:16" customFormat="1" ht="15">
      <c r="A18">
        <v>3</v>
      </c>
      <c r="B18" s="301" t="s">
        <v>188</v>
      </c>
      <c r="C18" s="15" t="s">
        <v>894</v>
      </c>
      <c r="D18" s="138"/>
      <c r="E18" s="139"/>
      <c r="F18" s="139"/>
      <c r="G18" s="139"/>
      <c r="H18" s="138"/>
      <c r="I18" s="138"/>
      <c r="J18" s="138"/>
      <c r="K18" s="138"/>
      <c r="L18" s="138"/>
      <c r="M18" s="138"/>
      <c r="N18" s="138"/>
      <c r="O18" s="138"/>
    </row>
    <row r="19" spans="1:16" customFormat="1" ht="15">
      <c r="B19" s="301"/>
      <c r="C19" s="15" t="s">
        <v>1356</v>
      </c>
      <c r="D19" s="138"/>
      <c r="E19" s="138"/>
      <c r="F19" s="139"/>
      <c r="G19" s="139"/>
      <c r="H19" s="138"/>
      <c r="I19" s="138"/>
      <c r="J19" s="138"/>
      <c r="K19" s="138"/>
      <c r="L19" s="138"/>
      <c r="M19" s="138"/>
      <c r="N19" s="138"/>
      <c r="O19" s="138"/>
    </row>
    <row r="20" spans="1:16" customFormat="1" ht="15">
      <c r="B20" s="301"/>
      <c r="C20" s="15" t="s">
        <v>106</v>
      </c>
      <c r="D20" s="138"/>
      <c r="E20" s="138"/>
      <c r="F20" s="139"/>
      <c r="G20" s="139"/>
      <c r="H20" s="138"/>
      <c r="I20" s="138"/>
      <c r="J20" s="138"/>
      <c r="K20" s="138"/>
      <c r="L20" s="138"/>
      <c r="M20" s="138"/>
      <c r="N20" s="138"/>
      <c r="O20" s="138"/>
    </row>
    <row r="21" spans="1:16" customFormat="1" ht="15">
      <c r="D21" s="49"/>
      <c r="E21" s="49"/>
      <c r="F21" s="49"/>
      <c r="G21" s="49"/>
      <c r="H21" s="49"/>
      <c r="I21" s="49"/>
      <c r="J21" s="49"/>
      <c r="K21" s="49"/>
      <c r="L21" s="49"/>
      <c r="M21" s="49"/>
      <c r="N21" s="49"/>
      <c r="O21" s="49"/>
    </row>
    <row r="22" spans="1:16" customFormat="1" ht="30">
      <c r="B22" s="63" t="s">
        <v>189</v>
      </c>
      <c r="C22" s="15" t="s">
        <v>894</v>
      </c>
      <c r="D22" s="138"/>
      <c r="E22" s="138"/>
      <c r="F22" s="139"/>
      <c r="G22" s="139"/>
      <c r="H22" s="138"/>
      <c r="I22" s="138"/>
      <c r="J22" s="138"/>
      <c r="K22" s="138"/>
      <c r="L22" s="138"/>
      <c r="M22" s="138"/>
      <c r="N22" s="138"/>
      <c r="O22" s="138"/>
    </row>
    <row r="23" spans="1:16" customFormat="1" ht="15">
      <c r="B23" s="63"/>
      <c r="C23" s="15" t="s">
        <v>1356</v>
      </c>
      <c r="D23" s="138"/>
      <c r="E23" s="138"/>
      <c r="F23" s="138"/>
      <c r="G23" s="138"/>
      <c r="H23" s="138"/>
      <c r="I23" s="138"/>
      <c r="J23" s="138"/>
      <c r="K23" s="138"/>
      <c r="L23" s="138"/>
      <c r="M23" s="138"/>
      <c r="N23" s="138"/>
      <c r="O23" s="138"/>
    </row>
    <row r="24" spans="1:16" customFormat="1" ht="15">
      <c r="B24" s="63"/>
      <c r="C24" s="15" t="s">
        <v>106</v>
      </c>
      <c r="D24" s="138"/>
      <c r="E24" s="138"/>
      <c r="F24" s="138"/>
      <c r="G24" s="138"/>
      <c r="H24" s="138"/>
      <c r="I24" s="138"/>
      <c r="J24" s="138"/>
      <c r="K24" s="138"/>
      <c r="L24" s="138"/>
      <c r="M24" s="138"/>
      <c r="N24" s="138"/>
      <c r="O24" s="138"/>
    </row>
    <row r="25" spans="1:16" customFormat="1" ht="15">
      <c r="B25" s="63"/>
      <c r="D25" s="49"/>
      <c r="E25" s="49"/>
      <c r="F25" s="140"/>
      <c r="G25" s="140"/>
      <c r="H25" s="49"/>
      <c r="I25" s="49"/>
      <c r="J25" s="49"/>
      <c r="K25" s="49"/>
      <c r="L25" s="49"/>
      <c r="M25" s="49"/>
      <c r="N25" s="49"/>
      <c r="O25" s="49"/>
    </row>
    <row r="26" spans="1:16" customFormat="1" ht="30">
      <c r="A26">
        <v>4</v>
      </c>
      <c r="B26" s="63" t="s">
        <v>1478</v>
      </c>
      <c r="C26" s="15" t="s">
        <v>894</v>
      </c>
      <c r="D26" s="141"/>
      <c r="E26" s="141"/>
      <c r="F26" s="141"/>
      <c r="G26" s="141"/>
      <c r="H26" s="141"/>
      <c r="I26" s="141"/>
      <c r="J26" s="141"/>
      <c r="K26" s="141"/>
      <c r="L26" s="141"/>
      <c r="M26" s="141"/>
      <c r="N26" s="141"/>
      <c r="O26" s="141"/>
    </row>
    <row r="27" spans="1:16" customFormat="1" ht="15">
      <c r="B27" s="63"/>
      <c r="C27" s="15" t="s">
        <v>1356</v>
      </c>
      <c r="D27" s="141"/>
      <c r="E27" s="141"/>
      <c r="F27" s="141"/>
      <c r="G27" s="141"/>
      <c r="H27" s="141"/>
      <c r="I27" s="141"/>
      <c r="J27" s="141"/>
      <c r="K27" s="141"/>
      <c r="L27" s="141"/>
      <c r="M27" s="141"/>
      <c r="N27" s="141"/>
      <c r="O27" s="141"/>
    </row>
    <row r="28" spans="1:16" customFormat="1" ht="15">
      <c r="B28" s="63"/>
      <c r="C28" s="15" t="s">
        <v>106</v>
      </c>
      <c r="D28" s="141"/>
      <c r="E28" s="141"/>
      <c r="F28" s="141"/>
      <c r="G28" s="141"/>
      <c r="H28" s="141"/>
      <c r="I28" s="141"/>
      <c r="J28" s="141"/>
      <c r="K28" s="141"/>
      <c r="L28" s="141"/>
      <c r="M28" s="141"/>
      <c r="N28" s="141"/>
      <c r="O28" s="141"/>
    </row>
    <row r="29" spans="1:16" customFormat="1" ht="15">
      <c r="B29" s="63"/>
      <c r="D29" s="140"/>
      <c r="E29" s="140"/>
      <c r="F29" s="140"/>
      <c r="G29" s="140"/>
      <c r="H29" s="140"/>
      <c r="I29" s="140"/>
      <c r="J29" s="140"/>
      <c r="K29" s="140"/>
      <c r="L29" s="140"/>
      <c r="M29" s="140"/>
      <c r="N29" s="140"/>
      <c r="O29" s="140"/>
    </row>
    <row r="30" spans="1:16" customFormat="1" ht="15">
      <c r="A30" s="64">
        <v>5</v>
      </c>
      <c r="B30" s="301" t="s">
        <v>1358</v>
      </c>
      <c r="C30" s="15" t="s">
        <v>894</v>
      </c>
      <c r="D30" s="138"/>
      <c r="E30" s="138"/>
      <c r="F30" s="138"/>
      <c r="G30" s="138"/>
      <c r="H30" s="138"/>
      <c r="I30" s="138"/>
      <c r="J30" s="138"/>
      <c r="K30" s="138"/>
      <c r="L30" s="138"/>
      <c r="M30" s="138"/>
      <c r="N30" s="138"/>
      <c r="O30" s="138"/>
      <c r="P30" s="142"/>
    </row>
    <row r="31" spans="1:16" customFormat="1" ht="15">
      <c r="A31" s="64"/>
      <c r="B31" s="301"/>
      <c r="C31" s="15" t="s">
        <v>1356</v>
      </c>
      <c r="D31" s="138"/>
      <c r="E31" s="138"/>
      <c r="F31" s="138"/>
      <c r="G31" s="138"/>
      <c r="H31" s="138"/>
      <c r="I31" s="138"/>
      <c r="J31" s="138"/>
      <c r="K31" s="138"/>
      <c r="L31" s="138"/>
      <c r="M31" s="138"/>
      <c r="N31" s="138"/>
      <c r="O31" s="138"/>
      <c r="P31" s="142"/>
    </row>
    <row r="32" spans="1:16" customFormat="1" ht="15">
      <c r="B32" s="301"/>
      <c r="C32" s="15" t="s">
        <v>106</v>
      </c>
      <c r="D32" s="138"/>
      <c r="E32" s="138"/>
      <c r="F32" s="138"/>
      <c r="G32" s="138"/>
      <c r="H32" s="138"/>
      <c r="I32" s="138"/>
      <c r="J32" s="138"/>
      <c r="K32" s="138"/>
      <c r="L32" s="138"/>
      <c r="M32" s="138"/>
      <c r="N32" s="138"/>
      <c r="O32" s="138"/>
      <c r="P32" s="142"/>
    </row>
    <row r="33" spans="1:15" customFormat="1" ht="15">
      <c r="B33" s="63"/>
      <c r="D33" s="139"/>
      <c r="E33" s="139"/>
      <c r="F33" s="139"/>
      <c r="G33" s="139"/>
      <c r="H33" s="139"/>
      <c r="I33" s="139"/>
      <c r="J33" s="139"/>
      <c r="K33" s="139"/>
      <c r="L33" s="139"/>
      <c r="M33" s="139"/>
      <c r="N33" s="139"/>
      <c r="O33" s="139"/>
    </row>
    <row r="34" spans="1:15" customFormat="1" ht="30">
      <c r="A34">
        <v>6</v>
      </c>
      <c r="B34" s="63" t="s">
        <v>896</v>
      </c>
      <c r="C34" s="15" t="s">
        <v>894</v>
      </c>
      <c r="D34" s="138"/>
      <c r="E34" s="138"/>
      <c r="F34" s="138"/>
      <c r="G34" s="138"/>
      <c r="H34" s="138"/>
      <c r="I34" s="138"/>
      <c r="J34" s="138"/>
      <c r="K34" s="138"/>
      <c r="L34" s="138"/>
      <c r="M34" s="138"/>
      <c r="N34" s="138"/>
      <c r="O34" s="138"/>
    </row>
    <row r="35" spans="1:15" customFormat="1" ht="15">
      <c r="B35" s="63"/>
      <c r="C35" s="15" t="s">
        <v>1356</v>
      </c>
      <c r="D35" s="139"/>
      <c r="E35" s="139"/>
      <c r="F35" s="139"/>
      <c r="G35" s="139"/>
      <c r="H35" s="139"/>
      <c r="I35" s="139"/>
      <c r="J35" s="139"/>
      <c r="K35" s="139"/>
      <c r="L35" s="139"/>
      <c r="M35" s="139"/>
      <c r="N35" s="139"/>
      <c r="O35" s="139"/>
    </row>
    <row r="36" spans="1:15" customFormat="1" ht="15">
      <c r="B36" s="63"/>
      <c r="C36" s="15" t="s">
        <v>106</v>
      </c>
      <c r="D36" s="139"/>
      <c r="E36" s="139"/>
      <c r="F36" s="139"/>
      <c r="G36" s="139"/>
      <c r="H36" s="139"/>
      <c r="I36" s="139"/>
      <c r="J36" s="139"/>
      <c r="K36" s="139"/>
      <c r="L36" s="139"/>
      <c r="M36" s="139"/>
      <c r="N36" s="139"/>
      <c r="O36" s="139"/>
    </row>
    <row r="37" spans="1:15" customFormat="1" ht="15">
      <c r="B37" s="63"/>
      <c r="D37" s="139"/>
      <c r="E37" s="139"/>
      <c r="F37" s="139"/>
      <c r="G37" s="139"/>
      <c r="H37" s="139"/>
      <c r="I37" s="139"/>
      <c r="J37" s="139"/>
      <c r="K37" s="139"/>
      <c r="L37" s="139"/>
      <c r="M37" s="139"/>
      <c r="N37" s="139"/>
      <c r="O37" s="139"/>
    </row>
    <row r="38" spans="1:15" customFormat="1" ht="31.5">
      <c r="A38">
        <v>7</v>
      </c>
      <c r="B38" s="65" t="s">
        <v>207</v>
      </c>
      <c r="C38" s="15" t="s">
        <v>894</v>
      </c>
      <c r="D38" s="244"/>
      <c r="E38" s="244"/>
      <c r="F38" s="244"/>
      <c r="G38" s="244"/>
      <c r="H38" s="244"/>
      <c r="I38" s="244"/>
      <c r="J38" s="244"/>
      <c r="K38" s="244"/>
      <c r="L38" s="244"/>
      <c r="M38" s="244"/>
      <c r="N38" s="244"/>
      <c r="O38" s="244"/>
    </row>
    <row r="39" spans="1:15" customFormat="1" ht="15.75">
      <c r="B39" s="9"/>
      <c r="C39" s="15" t="s">
        <v>1356</v>
      </c>
      <c r="D39" s="244"/>
      <c r="E39" s="244"/>
      <c r="F39" s="244"/>
      <c r="G39" s="244"/>
      <c r="H39" s="244"/>
      <c r="I39" s="244"/>
      <c r="J39" s="244"/>
      <c r="K39" s="244"/>
      <c r="L39" s="244"/>
      <c r="M39" s="244"/>
      <c r="N39" s="244"/>
      <c r="O39" s="244"/>
    </row>
    <row r="40" spans="1:15" customFormat="1" ht="15.75">
      <c r="C40" s="15" t="s">
        <v>1479</v>
      </c>
      <c r="D40" s="244"/>
      <c r="E40" s="244"/>
      <c r="F40" s="244"/>
      <c r="G40" s="244"/>
      <c r="H40" s="244"/>
      <c r="I40" s="244"/>
      <c r="J40" s="244"/>
      <c r="K40" s="244"/>
      <c r="L40" s="244"/>
      <c r="M40" s="244"/>
      <c r="N40" s="244"/>
      <c r="O40" s="244"/>
    </row>
    <row r="41" spans="1:15" customFormat="1" ht="16.5" thickBot="1">
      <c r="C41" s="233" t="s">
        <v>895</v>
      </c>
      <c r="D41" s="245"/>
      <c r="E41" s="245"/>
      <c r="F41" s="245"/>
      <c r="G41" s="245"/>
      <c r="H41" s="245"/>
      <c r="I41" s="245"/>
      <c r="J41" s="245"/>
      <c r="K41" s="245"/>
      <c r="L41" s="245"/>
      <c r="M41" s="245"/>
      <c r="N41" s="245"/>
      <c r="O41" s="245"/>
    </row>
    <row r="42" spans="1:15" customFormat="1"/>
    <row r="43" spans="1:15" customFormat="1" ht="15.75">
      <c r="B43" s="29"/>
      <c r="C43" s="28"/>
      <c r="D43" s="71"/>
      <c r="E43" s="71"/>
      <c r="F43" s="71"/>
      <c r="G43" s="71"/>
      <c r="H43" s="71"/>
      <c r="I43" s="71"/>
      <c r="J43" s="71"/>
      <c r="K43" s="71"/>
      <c r="L43" s="71"/>
      <c r="M43" s="71"/>
      <c r="N43" s="71"/>
      <c r="O43" s="71"/>
    </row>
    <row r="44" spans="1:15" customFormat="1" ht="15.75">
      <c r="B44" s="290" t="s">
        <v>1494</v>
      </c>
      <c r="C44" s="290"/>
      <c r="D44" s="290"/>
      <c r="E44" s="290"/>
      <c r="F44" s="290"/>
      <c r="G44" s="290"/>
      <c r="H44" s="290"/>
      <c r="I44" s="290"/>
      <c r="J44" s="290"/>
      <c r="K44" s="290"/>
      <c r="L44" s="290"/>
      <c r="M44" s="290"/>
      <c r="N44" s="290"/>
      <c r="O44" s="290"/>
    </row>
    <row r="45" spans="1:15" customFormat="1" ht="15.75">
      <c r="B45" s="26"/>
      <c r="C45" s="26"/>
      <c r="D45" s="107">
        <v>42370</v>
      </c>
      <c r="E45" s="107">
        <v>42401</v>
      </c>
      <c r="F45" s="107">
        <v>42430</v>
      </c>
      <c r="G45" s="107">
        <v>42461</v>
      </c>
      <c r="H45" s="107">
        <v>42491</v>
      </c>
      <c r="I45" s="107">
        <v>42522</v>
      </c>
      <c r="J45" s="107">
        <v>42552</v>
      </c>
      <c r="K45" s="107">
        <v>42583</v>
      </c>
      <c r="L45" s="107">
        <v>42614</v>
      </c>
      <c r="M45" s="107">
        <v>42644</v>
      </c>
      <c r="N45" s="107">
        <v>42675</v>
      </c>
      <c r="O45" s="107">
        <v>42705</v>
      </c>
    </row>
    <row r="46" spans="1:15" customFormat="1" ht="15.75">
      <c r="B46" s="31" t="s">
        <v>898</v>
      </c>
      <c r="C46" s="27"/>
      <c r="D46" s="143"/>
      <c r="E46" s="143"/>
      <c r="F46" s="143"/>
      <c r="G46" s="143"/>
      <c r="H46" s="143"/>
      <c r="I46" s="143"/>
      <c r="J46" s="143"/>
      <c r="K46" s="143"/>
      <c r="L46" s="143"/>
      <c r="M46" s="143"/>
      <c r="N46" s="143"/>
      <c r="O46" s="143"/>
    </row>
    <row r="47" spans="1:15" customFormat="1" ht="15">
      <c r="B47" s="26"/>
      <c r="C47" s="26"/>
      <c r="D47" s="143"/>
      <c r="E47" s="143"/>
      <c r="F47" s="143"/>
      <c r="G47" s="143"/>
      <c r="H47" s="143"/>
      <c r="I47" s="143"/>
      <c r="J47" s="143"/>
      <c r="K47" s="143"/>
      <c r="L47" s="143"/>
      <c r="M47" s="143"/>
      <c r="N47" s="143"/>
      <c r="O47" s="143"/>
    </row>
    <row r="48" spans="1:15" customFormat="1" ht="15.75">
      <c r="B48" s="108"/>
      <c r="C48" s="32" t="s">
        <v>876</v>
      </c>
      <c r="D48" s="270"/>
      <c r="E48" s="270"/>
      <c r="F48" s="270"/>
      <c r="G48" s="270"/>
      <c r="H48" s="270"/>
      <c r="I48" s="270"/>
      <c r="J48" s="270"/>
      <c r="K48" s="242"/>
      <c r="L48" s="270"/>
      <c r="M48" s="270"/>
      <c r="N48" s="270"/>
      <c r="O48" s="270"/>
    </row>
    <row r="49" spans="2:15" customFormat="1" ht="15.75">
      <c r="B49" s="66"/>
      <c r="C49" s="32" t="s">
        <v>190</v>
      </c>
      <c r="D49" s="270"/>
      <c r="E49" s="270"/>
      <c r="F49" s="270"/>
      <c r="G49" s="270"/>
      <c r="H49" s="270"/>
      <c r="I49" s="270"/>
      <c r="J49" s="270"/>
      <c r="K49" s="242"/>
      <c r="L49" s="270"/>
      <c r="M49" s="270"/>
      <c r="N49" s="270"/>
      <c r="O49" s="270"/>
    </row>
    <row r="50" spans="2:15" customFormat="1" ht="15.75">
      <c r="B50" s="66"/>
      <c r="C50" s="136" t="s">
        <v>1483</v>
      </c>
      <c r="D50" s="271"/>
      <c r="E50" s="271"/>
      <c r="F50" s="271"/>
      <c r="G50" s="271"/>
      <c r="H50" s="271"/>
      <c r="I50" s="271"/>
      <c r="J50" s="271"/>
      <c r="K50" s="272"/>
      <c r="L50" s="271"/>
      <c r="M50" s="271"/>
      <c r="N50" s="271"/>
      <c r="O50" s="271"/>
    </row>
    <row r="51" spans="2:15" customFormat="1" ht="16.5" thickBot="1">
      <c r="B51" s="34"/>
      <c r="C51" s="33" t="s">
        <v>899</v>
      </c>
      <c r="D51" s="238"/>
      <c r="E51" s="238"/>
      <c r="F51" s="238"/>
      <c r="G51" s="238"/>
      <c r="H51" s="238"/>
      <c r="I51" s="238"/>
      <c r="J51" s="238"/>
      <c r="K51" s="238"/>
      <c r="L51" s="238"/>
      <c r="M51" s="238"/>
      <c r="N51" s="238"/>
      <c r="O51" s="238"/>
    </row>
    <row r="52" spans="2:15" customFormat="1" ht="15.75">
      <c r="B52" s="34"/>
      <c r="C52" s="47"/>
      <c r="D52" s="273"/>
      <c r="E52" s="273"/>
      <c r="F52" s="273"/>
      <c r="G52" s="273"/>
      <c r="H52" s="273"/>
      <c r="I52" s="273"/>
      <c r="J52" s="273"/>
      <c r="K52" s="239"/>
      <c r="L52" s="273"/>
      <c r="M52" s="273"/>
      <c r="N52" s="273"/>
      <c r="O52" s="273"/>
    </row>
    <row r="53" spans="2:15" customFormat="1" ht="15.75">
      <c r="B53" s="34"/>
      <c r="C53" s="35"/>
      <c r="D53" s="240"/>
      <c r="E53" s="240"/>
      <c r="F53" s="240"/>
      <c r="G53" s="240"/>
      <c r="H53" s="240"/>
      <c r="I53" s="240"/>
      <c r="J53" s="240"/>
      <c r="K53" s="240"/>
      <c r="L53" s="240"/>
      <c r="M53" s="240"/>
      <c r="N53" s="240"/>
      <c r="O53" s="240"/>
    </row>
    <row r="54" spans="2:15" customFormat="1" ht="15.75">
      <c r="B54" s="36" t="s">
        <v>901</v>
      </c>
      <c r="C54" s="37"/>
      <c r="D54" s="274"/>
      <c r="E54" s="274"/>
      <c r="F54" s="274"/>
      <c r="G54" s="274"/>
      <c r="H54" s="274"/>
      <c r="I54" s="274"/>
      <c r="J54" s="274"/>
      <c r="K54" s="241"/>
      <c r="L54" s="274"/>
      <c r="M54" s="274"/>
      <c r="N54" s="274"/>
      <c r="O54" s="274"/>
    </row>
    <row r="55" spans="2:15" customFormat="1" ht="15">
      <c r="B55" s="37"/>
      <c r="C55" s="37"/>
      <c r="D55" s="270"/>
      <c r="E55" s="270"/>
      <c r="F55" s="270"/>
      <c r="G55" s="270"/>
      <c r="H55" s="270"/>
      <c r="I55" s="270"/>
      <c r="J55" s="270"/>
      <c r="K55" s="242"/>
      <c r="L55" s="270"/>
      <c r="M55" s="270"/>
      <c r="N55" s="270"/>
      <c r="O55" s="270"/>
    </row>
    <row r="56" spans="2:15" customFormat="1" ht="15.75">
      <c r="B56" s="67"/>
      <c r="C56" s="32" t="s">
        <v>187</v>
      </c>
      <c r="D56" s="273"/>
      <c r="E56" s="273"/>
      <c r="F56" s="273"/>
      <c r="G56" s="273"/>
      <c r="H56" s="273"/>
      <c r="I56" s="273"/>
      <c r="J56" s="273"/>
      <c r="K56" s="239"/>
      <c r="L56" s="273"/>
      <c r="M56" s="273"/>
      <c r="N56" s="273"/>
      <c r="O56" s="273"/>
    </row>
    <row r="57" spans="2:15" customFormat="1" ht="16.5" thickBot="1">
      <c r="B57" s="144"/>
      <c r="C57" s="33" t="s">
        <v>899</v>
      </c>
      <c r="D57" s="238"/>
      <c r="E57" s="238"/>
      <c r="F57" s="238"/>
      <c r="G57" s="238"/>
      <c r="H57" s="238"/>
      <c r="I57" s="238"/>
      <c r="J57" s="238"/>
      <c r="K57" s="238"/>
      <c r="L57" s="238"/>
      <c r="M57" s="238"/>
      <c r="N57" s="238"/>
      <c r="O57" s="238"/>
    </row>
    <row r="58" spans="2:15" customFormat="1" ht="15.75">
      <c r="B58" s="34"/>
      <c r="C58" s="47"/>
      <c r="D58" s="243"/>
      <c r="E58" s="243"/>
      <c r="F58" s="243"/>
      <c r="G58" s="243"/>
      <c r="H58" s="243"/>
      <c r="I58" s="243"/>
      <c r="J58" s="243"/>
      <c r="K58" s="243"/>
      <c r="L58" s="243"/>
      <c r="M58" s="243"/>
      <c r="N58" s="243"/>
      <c r="O58" s="243"/>
    </row>
    <row r="59" spans="2:15" customFormat="1" ht="15.75">
      <c r="B59" s="34"/>
      <c r="C59" s="35"/>
      <c r="D59" s="240"/>
      <c r="E59" s="240"/>
      <c r="F59" s="240"/>
      <c r="G59" s="240"/>
      <c r="H59" s="240"/>
      <c r="I59" s="240"/>
      <c r="J59" s="240"/>
      <c r="K59" s="240"/>
      <c r="L59" s="240"/>
      <c r="M59" s="240"/>
      <c r="N59" s="240"/>
      <c r="O59" s="240"/>
    </row>
    <row r="60" spans="2:15" customFormat="1" ht="15.75">
      <c r="B60" s="36" t="s">
        <v>900</v>
      </c>
      <c r="C60" s="37"/>
      <c r="D60" s="274"/>
      <c r="E60" s="274"/>
      <c r="F60" s="274"/>
      <c r="G60" s="274"/>
      <c r="H60" s="274"/>
      <c r="I60" s="274"/>
      <c r="J60" s="274"/>
      <c r="K60" s="241"/>
      <c r="L60" s="274"/>
      <c r="M60" s="274"/>
      <c r="N60" s="274"/>
      <c r="O60" s="274"/>
    </row>
    <row r="61" spans="2:15" customFormat="1" ht="15">
      <c r="B61" s="34"/>
      <c r="C61" s="37"/>
      <c r="D61" s="270"/>
      <c r="E61" s="270"/>
      <c r="F61" s="273"/>
      <c r="G61" s="273"/>
      <c r="H61" s="273"/>
      <c r="I61" s="273"/>
      <c r="J61" s="273"/>
      <c r="K61" s="242"/>
      <c r="L61" s="270"/>
      <c r="M61" s="270"/>
      <c r="N61" s="270"/>
      <c r="O61" s="270"/>
    </row>
    <row r="62" spans="2:15" customFormat="1" ht="15.75">
      <c r="B62" s="67"/>
      <c r="C62" s="35" t="s">
        <v>191</v>
      </c>
      <c r="D62" s="273"/>
      <c r="E62" s="273"/>
      <c r="F62" s="273"/>
      <c r="G62" s="273"/>
      <c r="H62" s="273"/>
      <c r="I62" s="273"/>
      <c r="J62" s="273"/>
      <c r="K62" s="239"/>
      <c r="L62" s="273"/>
      <c r="M62" s="273"/>
      <c r="N62" s="273"/>
      <c r="O62" s="273"/>
    </row>
    <row r="63" spans="2:15" customFormat="1" ht="15.75">
      <c r="B63" s="67"/>
      <c r="C63" s="35" t="s">
        <v>283</v>
      </c>
      <c r="D63" s="273"/>
      <c r="E63" s="273"/>
      <c r="F63" s="273"/>
      <c r="G63" s="273"/>
      <c r="H63" s="273"/>
      <c r="I63" s="273"/>
      <c r="J63" s="273"/>
      <c r="K63" s="239"/>
      <c r="L63" s="273"/>
      <c r="M63" s="273"/>
      <c r="N63" s="273"/>
      <c r="O63" s="273"/>
    </row>
    <row r="64" spans="2:15" customFormat="1" ht="15.75">
      <c r="B64" s="67"/>
      <c r="C64" s="35" t="s">
        <v>1484</v>
      </c>
      <c r="D64" s="273"/>
      <c r="E64" s="273"/>
      <c r="F64" s="273"/>
      <c r="G64" s="273"/>
      <c r="H64" s="273"/>
      <c r="I64" s="273"/>
      <c r="J64" s="273"/>
      <c r="K64" s="239"/>
      <c r="L64" s="273"/>
      <c r="M64" s="273"/>
      <c r="N64" s="273"/>
      <c r="O64" s="273"/>
    </row>
    <row r="65" spans="1:15" customFormat="1" ht="16.5" thickBot="1">
      <c r="B65" s="34"/>
      <c r="C65" s="33" t="s">
        <v>899</v>
      </c>
      <c r="D65" s="238"/>
      <c r="E65" s="238"/>
      <c r="F65" s="238"/>
      <c r="G65" s="238"/>
      <c r="H65" s="238"/>
      <c r="I65" s="238"/>
      <c r="J65" s="238"/>
      <c r="K65" s="238"/>
      <c r="L65" s="238"/>
      <c r="M65" s="238"/>
      <c r="N65" s="238"/>
      <c r="O65" s="238"/>
    </row>
    <row r="66" spans="1:15" customFormat="1">
      <c r="B66" s="26"/>
      <c r="C66" s="26"/>
      <c r="D66" s="270"/>
      <c r="E66" s="270"/>
      <c r="F66" s="270"/>
      <c r="G66" s="270"/>
      <c r="H66" s="270"/>
      <c r="I66" s="270"/>
      <c r="J66" s="270"/>
      <c r="K66" s="270"/>
      <c r="L66" s="270"/>
      <c r="M66" s="270"/>
      <c r="N66" s="270"/>
      <c r="O66" s="270"/>
    </row>
    <row r="67" spans="1:15" customFormat="1" ht="15.75" customHeight="1">
      <c r="B67" s="297" t="s">
        <v>902</v>
      </c>
      <c r="C67" s="297"/>
      <c r="D67" s="275"/>
      <c r="E67" s="275"/>
      <c r="F67" s="275"/>
      <c r="G67" s="275"/>
      <c r="H67" s="275"/>
      <c r="I67" s="275"/>
      <c r="J67" s="275"/>
      <c r="K67" s="275"/>
      <c r="L67" s="275"/>
      <c r="M67" s="275"/>
      <c r="N67" s="275"/>
      <c r="O67" s="275"/>
    </row>
    <row r="68" spans="1:15" customFormat="1">
      <c r="B68" s="30"/>
      <c r="C68" s="30"/>
      <c r="D68" s="30"/>
      <c r="E68" s="30"/>
      <c r="F68" s="30"/>
      <c r="G68" s="30"/>
      <c r="H68" s="30"/>
      <c r="I68" s="38"/>
      <c r="J68" s="38"/>
      <c r="K68" s="38"/>
      <c r="L68" s="38"/>
      <c r="M68" s="38"/>
      <c r="N68" s="38"/>
      <c r="O68" s="38"/>
    </row>
    <row r="69" spans="1:15" customFormat="1">
      <c r="B69" s="30"/>
      <c r="C69" s="30"/>
      <c r="D69" s="30"/>
      <c r="E69" s="30"/>
      <c r="F69" s="30"/>
      <c r="G69" s="30"/>
      <c r="H69" s="30"/>
      <c r="I69" s="38"/>
      <c r="J69" s="38"/>
      <c r="K69" s="38"/>
      <c r="L69" s="38"/>
      <c r="M69" s="38"/>
      <c r="N69" s="38"/>
      <c r="O69" s="38"/>
    </row>
    <row r="70" spans="1:15" customFormat="1" ht="15.75">
      <c r="B70" s="290" t="s">
        <v>1485</v>
      </c>
      <c r="C70" s="290"/>
      <c r="D70" s="290"/>
      <c r="E70" s="290"/>
      <c r="F70" s="290"/>
      <c r="G70" s="290"/>
      <c r="H70" s="290"/>
      <c r="I70" s="290"/>
      <c r="J70" s="290"/>
      <c r="K70" s="290"/>
      <c r="L70" s="290"/>
      <c r="M70" s="290"/>
      <c r="N70" s="290"/>
      <c r="O70" s="290"/>
    </row>
    <row r="71" spans="1:15" customFormat="1" ht="18">
      <c r="B71" s="29"/>
      <c r="C71" s="26"/>
      <c r="D71" s="26"/>
      <c r="E71" s="26"/>
      <c r="F71" s="26"/>
      <c r="G71" s="26"/>
      <c r="H71" s="48"/>
      <c r="I71" s="26"/>
      <c r="J71" s="48"/>
      <c r="K71" s="29"/>
      <c r="L71" s="29"/>
      <c r="M71" s="29"/>
      <c r="N71" s="29"/>
      <c r="O71" s="29"/>
    </row>
    <row r="72" spans="1:15" customFormat="1" ht="34.5" customHeight="1" thickBot="1">
      <c r="B72" s="30"/>
      <c r="C72" s="28"/>
      <c r="D72" s="88"/>
      <c r="E72" s="30"/>
      <c r="F72" s="26"/>
      <c r="G72" s="26"/>
      <c r="H72" s="296" t="s">
        <v>1190</v>
      </c>
      <c r="I72" s="296"/>
      <c r="J72" s="298" t="s">
        <v>1191</v>
      </c>
      <c r="K72" s="298"/>
      <c r="L72" s="299"/>
      <c r="M72" s="299"/>
      <c r="N72" s="299"/>
      <c r="O72" s="30"/>
    </row>
    <row r="73" spans="1:15" customFormat="1" ht="15.75">
      <c r="B73" s="30"/>
      <c r="C73" s="28" t="s">
        <v>606</v>
      </c>
      <c r="D73" s="88"/>
      <c r="E73" s="30"/>
      <c r="F73" s="26"/>
      <c r="G73" s="26"/>
      <c r="H73" s="32" t="s">
        <v>876</v>
      </c>
      <c r="I73" s="26"/>
      <c r="J73" s="246"/>
      <c r="K73" s="130"/>
      <c r="L73" s="234"/>
      <c r="M73" s="68"/>
      <c r="N73" s="68"/>
      <c r="O73" s="30"/>
    </row>
    <row r="74" spans="1:15" customFormat="1" ht="15.75">
      <c r="B74" s="30"/>
      <c r="C74" s="32" t="s">
        <v>903</v>
      </c>
      <c r="D74" s="88"/>
      <c r="E74" s="30"/>
      <c r="F74" s="26"/>
      <c r="G74" s="26"/>
      <c r="H74" s="32" t="s">
        <v>190</v>
      </c>
      <c r="I74" s="26"/>
      <c r="J74" s="246"/>
      <c r="K74" s="130"/>
      <c r="L74" s="234"/>
      <c r="M74" s="68"/>
      <c r="N74" s="68"/>
      <c r="O74" s="30"/>
    </row>
    <row r="75" spans="1:15" customFormat="1" ht="15.75">
      <c r="A75" s="60"/>
      <c r="B75" s="26"/>
      <c r="C75" s="32" t="s">
        <v>904</v>
      </c>
      <c r="D75" s="88"/>
      <c r="E75" s="26"/>
      <c r="F75" s="26"/>
      <c r="G75" s="26"/>
      <c r="H75" s="32" t="s">
        <v>187</v>
      </c>
      <c r="I75" s="69"/>
      <c r="J75" s="246"/>
      <c r="K75" s="69"/>
      <c r="L75" s="234"/>
      <c r="M75" s="69"/>
      <c r="N75" s="69"/>
      <c r="O75" s="26"/>
    </row>
    <row r="76" spans="1:15" customFormat="1" ht="15.75">
      <c r="A76" s="61"/>
      <c r="B76" s="302" t="s">
        <v>1507</v>
      </c>
      <c r="C76" s="32" t="s">
        <v>905</v>
      </c>
      <c r="D76" s="147"/>
      <c r="E76" s="26"/>
      <c r="F76" s="26"/>
      <c r="G76" s="26"/>
      <c r="H76" s="28" t="s">
        <v>191</v>
      </c>
      <c r="I76" s="69"/>
      <c r="J76" s="246"/>
      <c r="K76" s="69"/>
      <c r="L76" s="234"/>
      <c r="M76" s="69"/>
      <c r="N76" s="69"/>
      <c r="O76" s="26"/>
    </row>
    <row r="77" spans="1:15" customFormat="1" ht="15.75">
      <c r="A77" s="61"/>
      <c r="B77" s="302"/>
      <c r="C77" s="32" t="s">
        <v>906</v>
      </c>
      <c r="D77" s="149"/>
      <c r="E77" s="26"/>
      <c r="F77" s="39"/>
      <c r="G77" s="26"/>
      <c r="H77" s="28" t="s">
        <v>283</v>
      </c>
      <c r="I77" s="69"/>
      <c r="J77" s="246"/>
      <c r="K77" s="69"/>
      <c r="L77" s="234"/>
      <c r="M77" s="69"/>
      <c r="N77" s="69"/>
      <c r="O77" s="26"/>
    </row>
    <row r="78" spans="1:15" customFormat="1" ht="15.75">
      <c r="A78" s="61"/>
      <c r="B78" s="26"/>
      <c r="C78" s="32"/>
      <c r="D78" s="145"/>
      <c r="E78" s="26"/>
      <c r="F78" s="39"/>
      <c r="G78" s="26"/>
      <c r="H78" s="28"/>
      <c r="I78" s="69"/>
      <c r="J78" s="146"/>
      <c r="K78" s="69"/>
      <c r="L78" s="145"/>
      <c r="M78" s="69"/>
      <c r="N78" s="69"/>
      <c r="O78" s="26"/>
    </row>
    <row r="79" spans="1:15" ht="15.75">
      <c r="A79" s="61"/>
      <c r="B79" s="300" t="s">
        <v>1508</v>
      </c>
      <c r="C79" s="300"/>
      <c r="D79" s="300"/>
      <c r="E79" s="300"/>
      <c r="F79" s="300"/>
      <c r="G79" s="300"/>
      <c r="H79" s="300"/>
      <c r="I79" s="300"/>
      <c r="J79" s="300"/>
      <c r="K79" s="300"/>
      <c r="L79" s="300"/>
      <c r="M79" s="300"/>
      <c r="N79" s="300"/>
      <c r="O79" s="300"/>
    </row>
    <row r="80" spans="1:15" ht="15.75">
      <c r="A80" s="61"/>
      <c r="C80" s="152" t="s">
        <v>720</v>
      </c>
      <c r="D80" s="107">
        <v>42370</v>
      </c>
      <c r="E80" s="107">
        <v>42401</v>
      </c>
      <c r="F80" s="107">
        <v>42430</v>
      </c>
      <c r="G80" s="107">
        <v>42461</v>
      </c>
      <c r="H80" s="107">
        <v>42491</v>
      </c>
      <c r="I80" s="107">
        <v>42522</v>
      </c>
      <c r="J80" s="107">
        <v>42552</v>
      </c>
      <c r="K80" s="107">
        <v>42583</v>
      </c>
      <c r="L80" s="107">
        <v>42614</v>
      </c>
      <c r="M80" s="107">
        <v>42644</v>
      </c>
      <c r="N80" s="107">
        <v>42675</v>
      </c>
      <c r="O80" s="107">
        <v>42705</v>
      </c>
    </row>
    <row r="81" spans="1:15" ht="15.75">
      <c r="A81" s="61"/>
      <c r="B81" s="40"/>
      <c r="C81" s="152" t="s">
        <v>894</v>
      </c>
      <c r="D81" s="281"/>
      <c r="E81" s="281"/>
      <c r="F81" s="281"/>
      <c r="G81" s="281"/>
      <c r="H81" s="281"/>
      <c r="I81" s="282"/>
      <c r="J81" s="282"/>
      <c r="K81" s="282"/>
      <c r="L81" s="281"/>
      <c r="M81" s="281"/>
      <c r="N81" s="281"/>
      <c r="O81" s="281"/>
    </row>
    <row r="82" spans="1:15" ht="15.75">
      <c r="A82" s="61"/>
      <c r="C82" s="152" t="s">
        <v>1356</v>
      </c>
      <c r="D82" s="281"/>
      <c r="E82" s="281"/>
      <c r="F82" s="281"/>
      <c r="G82" s="281"/>
      <c r="H82" s="281"/>
      <c r="I82" s="282"/>
      <c r="J82" s="282"/>
      <c r="K82" s="282"/>
      <c r="L82" s="281"/>
      <c r="M82" s="281"/>
      <c r="N82" s="281"/>
      <c r="O82" s="281"/>
    </row>
    <row r="83" spans="1:15" ht="15.75">
      <c r="A83" s="61"/>
      <c r="C83" s="152" t="s">
        <v>106</v>
      </c>
      <c r="D83" s="281"/>
      <c r="E83" s="281"/>
      <c r="F83" s="281"/>
      <c r="G83" s="281"/>
      <c r="H83" s="281"/>
      <c r="I83" s="282"/>
      <c r="J83" s="282"/>
      <c r="K83" s="282"/>
      <c r="L83" s="281"/>
      <c r="M83" s="281"/>
      <c r="N83" s="281"/>
      <c r="O83" s="281"/>
    </row>
    <row r="84" spans="1:15" ht="16.5" thickBot="1">
      <c r="A84" s="61"/>
      <c r="C84" s="153" t="s">
        <v>895</v>
      </c>
      <c r="D84" s="283">
        <v>0</v>
      </c>
      <c r="E84" s="283">
        <v>0</v>
      </c>
      <c r="F84" s="283">
        <v>0</v>
      </c>
      <c r="G84" s="283">
        <v>0</v>
      </c>
      <c r="H84" s="283">
        <v>0</v>
      </c>
      <c r="I84" s="283">
        <v>0</v>
      </c>
      <c r="J84" s="283">
        <v>0</v>
      </c>
      <c r="K84" s="283">
        <v>0</v>
      </c>
      <c r="L84" s="283">
        <v>0</v>
      </c>
      <c r="M84" s="283">
        <v>0</v>
      </c>
      <c r="N84" s="283">
        <v>0</v>
      </c>
      <c r="O84" s="283">
        <v>0</v>
      </c>
    </row>
    <row r="85" spans="1:15">
      <c r="A85" s="61"/>
    </row>
    <row r="86" spans="1:15">
      <c r="A86" s="61"/>
    </row>
    <row r="87" spans="1:15" ht="15.75">
      <c r="A87" s="61"/>
      <c r="B87" s="290" t="s">
        <v>107</v>
      </c>
      <c r="C87" s="290"/>
      <c r="D87" s="290"/>
      <c r="E87" s="290"/>
      <c r="F87" s="290"/>
      <c r="G87" s="290"/>
      <c r="H87" s="290"/>
      <c r="I87" s="290"/>
      <c r="J87" s="290"/>
      <c r="K87" s="290"/>
      <c r="L87" s="290"/>
      <c r="M87" s="290"/>
      <c r="N87" s="290"/>
      <c r="O87" s="290"/>
    </row>
    <row r="88" spans="1:15">
      <c r="A88" s="61"/>
    </row>
    <row r="89" spans="1:15" ht="15.75">
      <c r="A89" s="61"/>
      <c r="H89" s="295" t="s">
        <v>108</v>
      </c>
      <c r="I89" s="295"/>
      <c r="J89" s="295"/>
      <c r="K89" s="295"/>
      <c r="L89" s="295"/>
      <c r="M89" s="295"/>
      <c r="N89" s="295"/>
    </row>
    <row r="90" spans="1:15" ht="15.75">
      <c r="A90" s="61"/>
      <c r="H90" s="32" t="s">
        <v>876</v>
      </c>
      <c r="J90" s="147"/>
      <c r="K90" s="148"/>
    </row>
    <row r="91" spans="1:15" ht="15.75">
      <c r="A91" s="61"/>
      <c r="H91" s="32" t="s">
        <v>190</v>
      </c>
      <c r="J91" s="149"/>
      <c r="K91" s="72"/>
    </row>
    <row r="92" spans="1:15" ht="15.75">
      <c r="A92" s="61"/>
      <c r="H92" s="32" t="s">
        <v>187</v>
      </c>
      <c r="J92" s="149"/>
      <c r="K92" s="72"/>
    </row>
    <row r="93" spans="1:15" ht="15.75">
      <c r="A93" s="61"/>
      <c r="H93" s="35" t="s">
        <v>191</v>
      </c>
      <c r="J93" s="149"/>
      <c r="K93" s="72"/>
    </row>
    <row r="94" spans="1:15" ht="15.75">
      <c r="A94" s="61"/>
      <c r="H94" s="35" t="s">
        <v>283</v>
      </c>
      <c r="J94" s="149"/>
    </row>
    <row r="95" spans="1:15">
      <c r="A95" s="61"/>
    </row>
    <row r="96" spans="1:15">
      <c r="A96" s="61"/>
    </row>
    <row r="97" spans="1:16" ht="15.75">
      <c r="A97" s="61"/>
      <c r="B97" s="290" t="s">
        <v>46</v>
      </c>
      <c r="C97" s="290"/>
      <c r="D97" s="290"/>
      <c r="E97" s="290"/>
      <c r="F97" s="290"/>
      <c r="G97" s="290"/>
      <c r="H97" s="290"/>
      <c r="I97" s="290"/>
      <c r="J97" s="290"/>
      <c r="K97" s="290"/>
      <c r="L97" s="290"/>
      <c r="M97" s="290"/>
      <c r="N97" s="290"/>
      <c r="O97" s="290"/>
    </row>
    <row r="98" spans="1:16" ht="15.75">
      <c r="A98" s="61"/>
      <c r="C98" s="26" t="s">
        <v>720</v>
      </c>
      <c r="D98" s="107">
        <v>42370</v>
      </c>
      <c r="E98" s="107">
        <v>42401</v>
      </c>
      <c r="F98" s="107">
        <v>42430</v>
      </c>
      <c r="G98" s="107">
        <v>42461</v>
      </c>
      <c r="H98" s="107">
        <v>42491</v>
      </c>
      <c r="I98" s="107">
        <v>42522</v>
      </c>
      <c r="J98" s="107">
        <v>42552</v>
      </c>
      <c r="K98" s="107">
        <v>42583</v>
      </c>
      <c r="L98" s="107">
        <v>42614</v>
      </c>
      <c r="M98" s="107">
        <v>42644</v>
      </c>
      <c r="N98" s="107">
        <v>42675</v>
      </c>
      <c r="O98" s="107">
        <v>42705</v>
      </c>
    </row>
    <row r="99" spans="1:16">
      <c r="A99" s="61"/>
      <c r="C99" s="26" t="s">
        <v>7</v>
      </c>
      <c r="D99" s="247"/>
      <c r="E99" s="247"/>
      <c r="F99" s="247"/>
      <c r="G99" s="247"/>
      <c r="H99" s="247"/>
      <c r="I99" s="247"/>
      <c r="J99" s="247"/>
      <c r="K99" s="247"/>
      <c r="L99" s="247"/>
      <c r="M99" s="247"/>
      <c r="N99" s="247"/>
      <c r="O99" s="247"/>
    </row>
    <row r="100" spans="1:16">
      <c r="A100" s="61"/>
      <c r="C100" s="26" t="s">
        <v>9</v>
      </c>
      <c r="D100" s="248"/>
      <c r="E100" s="248"/>
      <c r="F100" s="248"/>
      <c r="G100" s="248"/>
      <c r="H100" s="248"/>
      <c r="I100" s="248"/>
      <c r="J100" s="248"/>
      <c r="K100" s="248"/>
      <c r="L100" s="248"/>
      <c r="M100" s="248"/>
      <c r="N100" s="248"/>
      <c r="O100" s="248"/>
    </row>
    <row r="101" spans="1:16">
      <c r="A101" s="61"/>
      <c r="C101" s="26" t="s">
        <v>8</v>
      </c>
      <c r="D101" s="248"/>
      <c r="E101" s="248"/>
      <c r="F101" s="248"/>
      <c r="G101" s="248"/>
      <c r="H101" s="248"/>
      <c r="I101" s="248"/>
      <c r="J101" s="248"/>
      <c r="K101" s="248"/>
      <c r="L101" s="248"/>
      <c r="M101" s="248"/>
      <c r="N101" s="248"/>
      <c r="O101" s="248"/>
    </row>
    <row r="102" spans="1:16" ht="16.5" thickBot="1">
      <c r="A102" s="61"/>
      <c r="C102" s="153" t="s">
        <v>1359</v>
      </c>
      <c r="D102" s="249"/>
      <c r="E102" s="249"/>
      <c r="F102" s="249"/>
      <c r="G102" s="249"/>
      <c r="H102" s="249"/>
      <c r="I102" s="249"/>
      <c r="J102" s="249"/>
      <c r="K102" s="249"/>
      <c r="L102" s="249"/>
      <c r="M102" s="249"/>
      <c r="N102" s="249"/>
      <c r="O102" s="249"/>
    </row>
    <row r="103" spans="1:16">
      <c r="A103" s="61"/>
    </row>
    <row r="104" spans="1:16" customFormat="1" ht="16.5" thickBot="1">
      <c r="B104" s="293" t="s">
        <v>1480</v>
      </c>
      <c r="C104" s="293"/>
      <c r="D104" s="293"/>
      <c r="E104" s="293"/>
      <c r="F104" s="293"/>
      <c r="G104" s="293"/>
      <c r="H104" s="293"/>
      <c r="I104" s="293"/>
      <c r="J104" s="293"/>
      <c r="K104" s="293"/>
      <c r="L104" s="293"/>
      <c r="M104" s="293"/>
      <c r="N104" s="293"/>
      <c r="O104" s="293"/>
    </row>
    <row r="105" spans="1:16" customFormat="1" ht="15.75">
      <c r="A105" s="265"/>
      <c r="B105" s="266"/>
      <c r="C105" s="267" t="s">
        <v>720</v>
      </c>
      <c r="D105" s="107">
        <v>42370</v>
      </c>
      <c r="E105" s="107">
        <v>42401</v>
      </c>
      <c r="F105" s="107">
        <v>42430</v>
      </c>
      <c r="G105" s="107">
        <v>42461</v>
      </c>
      <c r="H105" s="107">
        <v>42491</v>
      </c>
      <c r="I105" s="107">
        <v>42522</v>
      </c>
      <c r="J105" s="107">
        <v>42552</v>
      </c>
      <c r="K105" s="107">
        <v>42583</v>
      </c>
      <c r="L105" s="107">
        <v>42614</v>
      </c>
      <c r="M105" s="107">
        <v>42644</v>
      </c>
      <c r="N105" s="107">
        <v>42675</v>
      </c>
      <c r="O105" s="107">
        <v>42705</v>
      </c>
      <c r="P105" s="26"/>
    </row>
    <row r="106" spans="1:16" customFormat="1" ht="15.75">
      <c r="C106" s="285" t="s">
        <v>7</v>
      </c>
      <c r="D106" s="268"/>
      <c r="E106" s="268"/>
      <c r="F106" s="268"/>
      <c r="G106" s="268"/>
      <c r="H106" s="268"/>
      <c r="I106" s="268"/>
      <c r="J106" s="147"/>
      <c r="K106" s="147"/>
      <c r="L106" s="147"/>
      <c r="M106" s="147"/>
      <c r="N106" s="147"/>
      <c r="O106" s="147"/>
    </row>
    <row r="107" spans="1:16" customFormat="1" ht="15.75">
      <c r="A107" s="64"/>
      <c r="B107" s="63"/>
      <c r="C107" s="285" t="s">
        <v>9</v>
      </c>
      <c r="D107" s="268"/>
      <c r="E107" s="268"/>
      <c r="F107" s="268"/>
      <c r="G107" s="268"/>
      <c r="H107" s="268"/>
      <c r="I107" s="268"/>
      <c r="J107" s="149"/>
      <c r="K107" s="149"/>
      <c r="L107" s="149"/>
      <c r="M107" s="149"/>
      <c r="N107" s="149"/>
      <c r="O107" s="149"/>
      <c r="P107" s="85"/>
    </row>
    <row r="108" spans="1:16" customFormat="1" ht="15.75">
      <c r="A108" s="64"/>
      <c r="B108" s="63"/>
      <c r="C108" s="285" t="s">
        <v>8</v>
      </c>
      <c r="D108" s="268"/>
      <c r="E108" s="268"/>
      <c r="F108" s="268"/>
      <c r="G108" s="268"/>
      <c r="H108" s="268"/>
      <c r="I108" s="268"/>
      <c r="J108" s="149"/>
      <c r="K108" s="149"/>
      <c r="L108" s="149"/>
      <c r="M108" s="149"/>
      <c r="N108" s="149"/>
      <c r="O108" s="149"/>
      <c r="P108" s="85"/>
    </row>
    <row r="109" spans="1:16" customFormat="1" ht="16.5" thickBot="1">
      <c r="B109" s="63"/>
      <c r="C109" s="9" t="s">
        <v>1359</v>
      </c>
      <c r="D109" s="269"/>
      <c r="E109" s="269"/>
      <c r="F109" s="269"/>
      <c r="G109" s="269"/>
      <c r="H109" s="269"/>
      <c r="I109" s="269"/>
      <c r="J109" s="269">
        <f>SUM(J106:J108)</f>
        <v>0</v>
      </c>
      <c r="K109" s="269">
        <f t="shared" ref="K109:O109" si="0">SUM(K106:K108)</f>
        <v>0</v>
      </c>
      <c r="L109" s="269">
        <f t="shared" si="0"/>
        <v>0</v>
      </c>
      <c r="M109" s="269">
        <f t="shared" si="0"/>
        <v>0</v>
      </c>
      <c r="N109" s="269">
        <f t="shared" si="0"/>
        <v>0</v>
      </c>
      <c r="O109" s="269">
        <f t="shared" si="0"/>
        <v>0</v>
      </c>
      <c r="P109" s="85"/>
    </row>
    <row r="110" spans="1:16" ht="13.5" thickTop="1">
      <c r="A110" s="61"/>
    </row>
    <row r="111" spans="1:16">
      <c r="A111" s="61"/>
    </row>
    <row r="112" spans="1:16" ht="15.75">
      <c r="A112" s="61"/>
      <c r="B112" s="290" t="s">
        <v>1509</v>
      </c>
      <c r="C112" s="290"/>
      <c r="D112" s="290"/>
      <c r="E112" s="290"/>
      <c r="F112" s="290"/>
      <c r="G112" s="290"/>
      <c r="H112" s="290"/>
      <c r="I112" s="290"/>
      <c r="J112" s="290"/>
      <c r="K112" s="290"/>
      <c r="L112" s="290"/>
      <c r="M112" s="290"/>
      <c r="N112" s="290"/>
      <c r="O112" s="290"/>
    </row>
    <row r="113" spans="1:15" ht="15.75">
      <c r="A113" s="61"/>
      <c r="D113" s="107">
        <v>42370</v>
      </c>
      <c r="E113" s="107">
        <v>42401</v>
      </c>
      <c r="F113" s="107">
        <v>42430</v>
      </c>
      <c r="G113" s="107">
        <v>42461</v>
      </c>
      <c r="H113" s="107">
        <v>42491</v>
      </c>
      <c r="I113" s="107">
        <v>42522</v>
      </c>
      <c r="J113" s="107">
        <v>42552</v>
      </c>
      <c r="K113" s="107">
        <v>42583</v>
      </c>
      <c r="L113" s="107">
        <v>42614</v>
      </c>
      <c r="M113" s="107">
        <v>42644</v>
      </c>
      <c r="N113" s="107">
        <v>42675</v>
      </c>
      <c r="O113" s="107">
        <v>42705</v>
      </c>
    </row>
    <row r="114" spans="1:15">
      <c r="A114" s="61"/>
      <c r="C114" s="284" t="s">
        <v>905</v>
      </c>
    </row>
    <row r="115" spans="1:15">
      <c r="A115" s="61"/>
      <c r="C115" s="284" t="s">
        <v>906</v>
      </c>
    </row>
    <row r="116" spans="1:15">
      <c r="A116" s="61"/>
      <c r="C116" s="284" t="s">
        <v>606</v>
      </c>
    </row>
    <row r="117" spans="1:15">
      <c r="A117" s="61"/>
    </row>
    <row r="118" spans="1:15">
      <c r="A118" s="61"/>
    </row>
    <row r="119" spans="1:15">
      <c r="A119" s="61"/>
    </row>
    <row r="120" spans="1:15">
      <c r="A120" s="61"/>
    </row>
    <row r="121" spans="1:15">
      <c r="A121" s="61"/>
    </row>
    <row r="122" spans="1:15">
      <c r="A122" s="61"/>
    </row>
    <row r="123" spans="1:15">
      <c r="A123" s="61"/>
    </row>
  </sheetData>
  <mergeCells count="20">
    <mergeCell ref="B30:B32"/>
    <mergeCell ref="B76:B77"/>
    <mergeCell ref="B44:O44"/>
    <mergeCell ref="B18:B20"/>
    <mergeCell ref="B1:O1"/>
    <mergeCell ref="B2:O2"/>
    <mergeCell ref="B3:O3"/>
    <mergeCell ref="B4:O4"/>
    <mergeCell ref="B112:O112"/>
    <mergeCell ref="B104:O104"/>
    <mergeCell ref="B6:O6"/>
    <mergeCell ref="B87:O87"/>
    <mergeCell ref="H89:N89"/>
    <mergeCell ref="B97:O97"/>
    <mergeCell ref="H72:I72"/>
    <mergeCell ref="B67:C67"/>
    <mergeCell ref="B70:O70"/>
    <mergeCell ref="J72:K72"/>
    <mergeCell ref="L72:N72"/>
    <mergeCell ref="B79:O79"/>
  </mergeCells>
  <phoneticPr fontId="5" type="noConversion"/>
  <pageMargins left="0.75" right="0.75" top="1" bottom="1" header="0.5" footer="0.5"/>
  <pageSetup scale="35" orientation="portrait" horizontalDpi="4294967295" verticalDpi="4294967295" r:id="rId1"/>
  <headerFooter alignWithMargins="0"/>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8"/>
  <sheetViews>
    <sheetView zoomScale="85" zoomScaleNormal="85" zoomScalePageLayoutView="85" workbookViewId="0">
      <pane ySplit="1" topLeftCell="A3" activePane="bottomLeft" state="frozen"/>
      <selection pane="bottomLeft" activeCell="D765" sqref="D765"/>
    </sheetView>
  </sheetViews>
  <sheetFormatPr defaultColWidth="8.85546875" defaultRowHeight="12.75"/>
  <cols>
    <col min="1" max="1" width="21.140625" style="10" bestFit="1" customWidth="1"/>
    <col min="2" max="2" width="48" style="10" customWidth="1"/>
    <col min="3" max="3" width="19.140625" style="151" bestFit="1" customWidth="1"/>
    <col min="4" max="4" width="19.42578125" style="10" customWidth="1"/>
    <col min="5" max="5" width="8.85546875" style="119"/>
    <col min="6" max="6" width="11.140625" style="119" customWidth="1"/>
    <col min="7" max="7" width="10.140625" style="119" bestFit="1" customWidth="1"/>
    <col min="8" max="8" width="10.140625" style="119" customWidth="1"/>
    <col min="9" max="9" width="22" style="119" bestFit="1" customWidth="1"/>
    <col min="10" max="11" width="8.85546875" style="119"/>
    <col min="12" max="12" width="12.42578125" style="119" customWidth="1"/>
    <col min="13" max="16384" width="8.85546875" style="119"/>
  </cols>
  <sheetData>
    <row r="1" spans="1:17" s="117" customFormat="1" ht="27" thickTop="1" thickBot="1">
      <c r="A1" s="123" t="s">
        <v>1341</v>
      </c>
      <c r="B1" s="124" t="s">
        <v>1342</v>
      </c>
      <c r="C1" s="150" t="s">
        <v>826</v>
      </c>
      <c r="D1" s="123" t="s">
        <v>81</v>
      </c>
      <c r="I1" s="129" t="s">
        <v>98</v>
      </c>
    </row>
    <row r="2" spans="1:17" s="118" customFormat="1" ht="12.75" customHeight="1" thickTop="1">
      <c r="A2" t="s">
        <v>206</v>
      </c>
      <c r="B2" t="s">
        <v>206</v>
      </c>
      <c r="C2" t="s">
        <v>206</v>
      </c>
      <c r="D2" t="s">
        <v>206</v>
      </c>
    </row>
    <row r="3" spans="1:17" s="118" customFormat="1" ht="15.75">
      <c r="A3" t="s">
        <v>1510</v>
      </c>
      <c r="B3" t="s">
        <v>1511</v>
      </c>
      <c r="C3" t="s">
        <v>828</v>
      </c>
      <c r="D3" t="s">
        <v>283</v>
      </c>
      <c r="F3" s="303"/>
      <c r="G3" s="304"/>
      <c r="H3" s="128"/>
      <c r="I3" s="118" t="s">
        <v>827</v>
      </c>
    </row>
    <row r="4" spans="1:17" ht="15.75">
      <c r="A4" t="s">
        <v>1512</v>
      </c>
      <c r="B4" t="s">
        <v>1513</v>
      </c>
      <c r="C4" t="s">
        <v>833</v>
      </c>
      <c r="D4" t="s">
        <v>190</v>
      </c>
      <c r="F4" s="120"/>
      <c r="G4" s="121"/>
      <c r="H4" s="121"/>
      <c r="I4" s="119" t="s">
        <v>829</v>
      </c>
    </row>
    <row r="5" spans="1:17" s="118" customFormat="1" ht="12.75" customHeight="1">
      <c r="A5" t="s">
        <v>827</v>
      </c>
      <c r="B5" t="s">
        <v>417</v>
      </c>
      <c r="C5" t="s">
        <v>828</v>
      </c>
      <c r="D5" t="s">
        <v>283</v>
      </c>
      <c r="E5" s="114"/>
      <c r="F5" s="93"/>
      <c r="G5" s="69"/>
      <c r="H5" s="69"/>
      <c r="I5" s="114" t="s">
        <v>830</v>
      </c>
      <c r="L5" s="174"/>
      <c r="M5" s="174"/>
      <c r="N5" s="174"/>
      <c r="O5" s="174"/>
      <c r="P5" s="174"/>
      <c r="Q5" s="174"/>
    </row>
    <row r="6" spans="1:17" s="117" customFormat="1" ht="15.75">
      <c r="A6" t="s">
        <v>1514</v>
      </c>
      <c r="B6" t="s">
        <v>1515</v>
      </c>
      <c r="C6" t="s">
        <v>828</v>
      </c>
      <c r="D6" t="s">
        <v>283</v>
      </c>
      <c r="E6" s="26"/>
      <c r="F6" s="93"/>
      <c r="G6" s="69"/>
      <c r="H6" s="69"/>
      <c r="I6" s="26" t="s">
        <v>831</v>
      </c>
      <c r="L6" s="175"/>
      <c r="M6" s="1"/>
      <c r="N6" s="307"/>
      <c r="O6" s="308"/>
      <c r="P6" s="85"/>
      <c r="Q6" s="175"/>
    </row>
    <row r="7" spans="1:17" s="117" customFormat="1" ht="15.75">
      <c r="A7" t="s">
        <v>1361</v>
      </c>
      <c r="B7" t="s">
        <v>1411</v>
      </c>
      <c r="C7" t="s">
        <v>828</v>
      </c>
      <c r="D7" t="s">
        <v>283</v>
      </c>
      <c r="E7" s="26"/>
      <c r="F7" s="93"/>
      <c r="G7" s="69"/>
      <c r="H7" s="69"/>
      <c r="I7" s="26" t="s">
        <v>834</v>
      </c>
      <c r="L7" s="175"/>
      <c r="M7" s="1"/>
      <c r="N7" s="125"/>
      <c r="O7" s="125"/>
      <c r="P7" s="85"/>
      <c r="Q7" s="175"/>
    </row>
    <row r="8" spans="1:17" s="117" customFormat="1">
      <c r="A8" t="s">
        <v>829</v>
      </c>
      <c r="B8" t="s">
        <v>1983</v>
      </c>
      <c r="C8" t="s">
        <v>828</v>
      </c>
      <c r="D8" t="s">
        <v>283</v>
      </c>
      <c r="E8" s="26"/>
      <c r="F8" s="279">
        <v>42370</v>
      </c>
      <c r="G8" s="279">
        <v>42400</v>
      </c>
      <c r="H8" s="115"/>
      <c r="I8" s="26" t="s">
        <v>836</v>
      </c>
      <c r="L8" s="175"/>
      <c r="M8" s="176"/>
      <c r="N8" s="125"/>
      <c r="O8" s="85"/>
      <c r="P8" s="85"/>
      <c r="Q8" s="175"/>
    </row>
    <row r="9" spans="1:17" s="117" customFormat="1">
      <c r="A9" t="s">
        <v>830</v>
      </c>
      <c r="B9" t="s">
        <v>1984</v>
      </c>
      <c r="C9" t="s">
        <v>828</v>
      </c>
      <c r="D9" t="s">
        <v>283</v>
      </c>
      <c r="E9" s="26"/>
      <c r="F9" s="279">
        <v>42401</v>
      </c>
      <c r="G9" s="279">
        <v>42428</v>
      </c>
      <c r="H9" s="127"/>
      <c r="I9" s="26" t="s">
        <v>838</v>
      </c>
      <c r="L9" s="175"/>
      <c r="M9" s="85"/>
      <c r="N9" s="85"/>
      <c r="O9" s="85"/>
      <c r="P9" s="85"/>
      <c r="Q9" s="175"/>
    </row>
    <row r="10" spans="1:17" s="117" customFormat="1">
      <c r="A10" t="s">
        <v>1516</v>
      </c>
      <c r="B10" t="s">
        <v>1517</v>
      </c>
      <c r="C10" t="s">
        <v>833</v>
      </c>
      <c r="D10" t="s">
        <v>925</v>
      </c>
      <c r="E10" s="26"/>
      <c r="F10" s="279">
        <v>42430</v>
      </c>
      <c r="G10" s="279">
        <v>42460</v>
      </c>
      <c r="H10" s="115"/>
      <c r="I10" s="26" t="s">
        <v>713</v>
      </c>
      <c r="L10" s="175"/>
      <c r="M10" s="85"/>
      <c r="N10" s="85"/>
      <c r="O10" s="85"/>
      <c r="P10" s="85"/>
      <c r="Q10" s="175"/>
    </row>
    <row r="11" spans="1:17" s="117" customFormat="1">
      <c r="A11" t="s">
        <v>831</v>
      </c>
      <c r="B11" t="s">
        <v>832</v>
      </c>
      <c r="C11" t="s">
        <v>833</v>
      </c>
      <c r="D11" t="s">
        <v>876</v>
      </c>
      <c r="E11" s="26"/>
      <c r="F11" s="279">
        <v>42461</v>
      </c>
      <c r="G11" s="279">
        <v>42490</v>
      </c>
      <c r="H11" s="115"/>
      <c r="I11" s="26" t="s">
        <v>715</v>
      </c>
      <c r="L11" s="175"/>
      <c r="M11" s="85"/>
      <c r="N11" s="85"/>
      <c r="O11" s="85"/>
      <c r="P11" s="85"/>
      <c r="Q11" s="175"/>
    </row>
    <row r="12" spans="1:17" s="117" customFormat="1">
      <c r="A12" t="s">
        <v>834</v>
      </c>
      <c r="B12" t="s">
        <v>835</v>
      </c>
      <c r="C12" t="s">
        <v>833</v>
      </c>
      <c r="D12" t="s">
        <v>876</v>
      </c>
      <c r="E12" s="26"/>
      <c r="F12" s="279">
        <v>42491</v>
      </c>
      <c r="G12" s="279">
        <v>42521</v>
      </c>
      <c r="H12" s="115"/>
      <c r="I12" s="26" t="s">
        <v>719</v>
      </c>
      <c r="L12" s="175"/>
      <c r="M12" s="85"/>
      <c r="N12" s="85"/>
      <c r="O12" s="85"/>
      <c r="P12" s="85"/>
      <c r="Q12" s="175"/>
    </row>
    <row r="13" spans="1:17" s="117" customFormat="1">
      <c r="A13" t="s">
        <v>836</v>
      </c>
      <c r="B13" t="s">
        <v>837</v>
      </c>
      <c r="C13" t="s">
        <v>833</v>
      </c>
      <c r="D13" t="s">
        <v>876</v>
      </c>
      <c r="E13" s="26"/>
      <c r="F13" s="279">
        <v>42522</v>
      </c>
      <c r="G13" s="279">
        <v>42551</v>
      </c>
      <c r="H13" s="115"/>
      <c r="I13" s="26" t="s">
        <v>722</v>
      </c>
      <c r="L13" s="175"/>
      <c r="M13" s="85"/>
      <c r="N13" s="1"/>
      <c r="O13" s="85"/>
      <c r="P13" s="85"/>
      <c r="Q13" s="175"/>
    </row>
    <row r="14" spans="1:17" s="117" customFormat="1">
      <c r="A14" t="s">
        <v>838</v>
      </c>
      <c r="B14" t="s">
        <v>839</v>
      </c>
      <c r="C14" t="s">
        <v>833</v>
      </c>
      <c r="D14" t="s">
        <v>876</v>
      </c>
      <c r="E14" s="26"/>
      <c r="F14" s="279">
        <v>42552</v>
      </c>
      <c r="G14" s="280">
        <v>42582</v>
      </c>
      <c r="H14" s="115"/>
      <c r="I14" s="26" t="s">
        <v>1352</v>
      </c>
      <c r="K14" s="154" t="s">
        <v>48</v>
      </c>
      <c r="L14" s="175"/>
      <c r="M14" s="125"/>
      <c r="N14" s="125"/>
      <c r="O14" s="85"/>
      <c r="P14" s="85"/>
      <c r="Q14" s="175"/>
    </row>
    <row r="15" spans="1:17" s="117" customFormat="1">
      <c r="A15" t="s">
        <v>713</v>
      </c>
      <c r="B15" t="s">
        <v>714</v>
      </c>
      <c r="C15" t="s">
        <v>833</v>
      </c>
      <c r="D15" t="s">
        <v>876</v>
      </c>
      <c r="E15" s="26"/>
      <c r="F15" s="279">
        <v>42583</v>
      </c>
      <c r="G15" s="279">
        <v>42613</v>
      </c>
      <c r="H15" s="115"/>
      <c r="I15" s="26" t="s">
        <v>1354</v>
      </c>
      <c r="K15" s="26">
        <v>1</v>
      </c>
      <c r="L15" s="175"/>
      <c r="M15" s="85"/>
      <c r="N15" s="85"/>
      <c r="O15" s="85"/>
      <c r="P15" s="85"/>
      <c r="Q15" s="175"/>
    </row>
    <row r="16" spans="1:17" s="117" customFormat="1">
      <c r="A16" t="s">
        <v>715</v>
      </c>
      <c r="B16" t="s">
        <v>716</v>
      </c>
      <c r="C16" t="s">
        <v>833</v>
      </c>
      <c r="D16" t="s">
        <v>876</v>
      </c>
      <c r="E16" s="26"/>
      <c r="F16" s="279">
        <v>42614</v>
      </c>
      <c r="G16" s="279">
        <v>42643</v>
      </c>
      <c r="H16" s="115"/>
      <c r="I16" s="26" t="s">
        <v>220</v>
      </c>
      <c r="K16" s="26">
        <v>2</v>
      </c>
      <c r="L16" s="175"/>
      <c r="M16" s="85"/>
      <c r="N16" s="85"/>
      <c r="O16" s="85"/>
      <c r="P16" s="85"/>
      <c r="Q16" s="175"/>
    </row>
    <row r="17" spans="1:17" s="117" customFormat="1">
      <c r="A17" t="s">
        <v>717</v>
      </c>
      <c r="B17" t="s">
        <v>718</v>
      </c>
      <c r="C17" t="s">
        <v>833</v>
      </c>
      <c r="D17" t="s">
        <v>190</v>
      </c>
      <c r="E17" s="26"/>
      <c r="F17" s="279">
        <v>42644</v>
      </c>
      <c r="G17" s="279">
        <v>42674</v>
      </c>
      <c r="H17" s="115"/>
      <c r="I17" s="26" t="s">
        <v>221</v>
      </c>
      <c r="K17" s="26">
        <v>3</v>
      </c>
      <c r="L17" s="175"/>
      <c r="M17" s="85"/>
      <c r="N17" s="85"/>
      <c r="O17" s="85"/>
      <c r="P17" s="85"/>
      <c r="Q17" s="175"/>
    </row>
    <row r="18" spans="1:17" s="117" customFormat="1">
      <c r="A18" t="s">
        <v>1518</v>
      </c>
      <c r="B18" t="s">
        <v>1519</v>
      </c>
      <c r="C18" t="s">
        <v>828</v>
      </c>
      <c r="D18" t="s">
        <v>283</v>
      </c>
      <c r="E18" s="26"/>
      <c r="F18" s="279">
        <v>42675</v>
      </c>
      <c r="G18" s="279">
        <v>42704</v>
      </c>
      <c r="H18" s="115"/>
      <c r="I18" s="26" t="s">
        <v>726</v>
      </c>
    </row>
    <row r="19" spans="1:17" s="117" customFormat="1">
      <c r="A19" t="s">
        <v>719</v>
      </c>
      <c r="B19" t="s">
        <v>721</v>
      </c>
      <c r="C19" t="s">
        <v>828</v>
      </c>
      <c r="D19" t="s">
        <v>191</v>
      </c>
      <c r="E19" s="26"/>
      <c r="F19" s="279">
        <v>42705</v>
      </c>
      <c r="G19" s="279">
        <v>42735</v>
      </c>
      <c r="H19" s="115"/>
      <c r="I19" s="26" t="s">
        <v>729</v>
      </c>
    </row>
    <row r="20" spans="1:17" s="117" customFormat="1" ht="13.5" thickBot="1">
      <c r="A20" t="s">
        <v>722</v>
      </c>
      <c r="B20" t="s">
        <v>723</v>
      </c>
      <c r="C20" t="s">
        <v>828</v>
      </c>
      <c r="D20" t="s">
        <v>191</v>
      </c>
      <c r="E20" s="26"/>
      <c r="F20" s="115"/>
      <c r="G20" s="26"/>
      <c r="H20" s="26"/>
      <c r="I20" s="26" t="s">
        <v>731</v>
      </c>
    </row>
    <row r="21" spans="1:17" s="117" customFormat="1" ht="15.75">
      <c r="A21" t="s">
        <v>132</v>
      </c>
      <c r="B21" t="s">
        <v>109</v>
      </c>
      <c r="C21" t="s">
        <v>828</v>
      </c>
      <c r="D21" t="s">
        <v>925</v>
      </c>
      <c r="E21" s="26"/>
      <c r="F21" s="115"/>
      <c r="G21" s="93"/>
      <c r="H21" s="93"/>
      <c r="I21" s="26" t="s">
        <v>733</v>
      </c>
      <c r="K21" s="156"/>
      <c r="L21" s="305" t="s">
        <v>50</v>
      </c>
      <c r="M21" s="306"/>
      <c r="N21" s="157"/>
    </row>
    <row r="22" spans="1:17" s="117" customFormat="1">
      <c r="A22" t="s">
        <v>133</v>
      </c>
      <c r="B22" t="s">
        <v>110</v>
      </c>
      <c r="C22" t="s">
        <v>828</v>
      </c>
      <c r="D22" t="s">
        <v>925</v>
      </c>
      <c r="E22" s="26"/>
      <c r="F22" s="50" t="s">
        <v>820</v>
      </c>
      <c r="G22" s="26"/>
      <c r="H22" s="26"/>
      <c r="I22" s="26" t="s">
        <v>736</v>
      </c>
      <c r="K22" s="158"/>
      <c r="L22" s="125"/>
      <c r="M22" s="125"/>
      <c r="N22" s="159"/>
    </row>
    <row r="23" spans="1:17" s="117" customFormat="1">
      <c r="A23" t="s">
        <v>134</v>
      </c>
      <c r="B23" t="s">
        <v>111</v>
      </c>
      <c r="C23" t="s">
        <v>833</v>
      </c>
      <c r="D23" t="s">
        <v>925</v>
      </c>
      <c r="E23" s="26"/>
      <c r="F23" s="50" t="s">
        <v>880</v>
      </c>
      <c r="G23" s="26"/>
      <c r="H23" s="26"/>
      <c r="I23" s="26" t="s">
        <v>787</v>
      </c>
      <c r="K23" s="160" t="s">
        <v>51</v>
      </c>
      <c r="L23" s="125" t="s">
        <v>52</v>
      </c>
      <c r="M23" s="85"/>
      <c r="N23" s="159"/>
    </row>
    <row r="24" spans="1:17" s="117" customFormat="1">
      <c r="A24" t="s">
        <v>135</v>
      </c>
      <c r="B24" t="s">
        <v>112</v>
      </c>
      <c r="C24" t="s">
        <v>833</v>
      </c>
      <c r="D24" t="s">
        <v>925</v>
      </c>
      <c r="E24" s="26"/>
      <c r="F24" s="26"/>
      <c r="G24" s="26"/>
      <c r="H24" s="26"/>
      <c r="I24" s="26" t="s">
        <v>791</v>
      </c>
      <c r="K24" s="161">
        <v>1</v>
      </c>
      <c r="L24" s="85" t="s">
        <v>53</v>
      </c>
      <c r="M24" s="85">
        <v>0.68</v>
      </c>
      <c r="N24" s="159" t="s">
        <v>54</v>
      </c>
    </row>
    <row r="25" spans="1:17" s="117" customFormat="1">
      <c r="A25" t="s">
        <v>218</v>
      </c>
      <c r="B25" t="s">
        <v>1343</v>
      </c>
      <c r="C25" t="s">
        <v>833</v>
      </c>
      <c r="D25" t="s">
        <v>925</v>
      </c>
      <c r="E25" s="26"/>
      <c r="G25" s="26"/>
      <c r="H25" s="26"/>
      <c r="I25" s="26" t="s">
        <v>421</v>
      </c>
      <c r="K25" s="161">
        <v>2</v>
      </c>
      <c r="L25" s="85" t="s">
        <v>55</v>
      </c>
      <c r="M25" s="85">
        <v>0.32</v>
      </c>
      <c r="N25" s="159" t="s">
        <v>56</v>
      </c>
    </row>
    <row r="26" spans="1:17" s="117" customFormat="1">
      <c r="A26" t="s">
        <v>219</v>
      </c>
      <c r="B26" t="s">
        <v>1344</v>
      </c>
      <c r="C26" t="s">
        <v>833</v>
      </c>
      <c r="D26" t="s">
        <v>925</v>
      </c>
      <c r="E26" s="26"/>
      <c r="G26" s="26"/>
      <c r="H26" s="26"/>
      <c r="I26" s="26" t="s">
        <v>752</v>
      </c>
      <c r="K26" s="161">
        <v>3</v>
      </c>
      <c r="L26" s="85" t="s">
        <v>57</v>
      </c>
      <c r="M26" s="85">
        <v>0.05</v>
      </c>
      <c r="N26" s="159" t="s">
        <v>58</v>
      </c>
    </row>
    <row r="27" spans="1:17" s="117" customFormat="1">
      <c r="A27" t="s">
        <v>1345</v>
      </c>
      <c r="B27" t="s">
        <v>1346</v>
      </c>
      <c r="C27" t="s">
        <v>833</v>
      </c>
      <c r="D27" t="s">
        <v>925</v>
      </c>
      <c r="E27" s="26"/>
      <c r="G27" s="26"/>
      <c r="H27" s="26"/>
      <c r="I27" s="26" t="s">
        <v>754</v>
      </c>
      <c r="K27" s="161"/>
      <c r="L27" s="85"/>
      <c r="M27" s="85"/>
      <c r="N27" s="159"/>
    </row>
    <row r="28" spans="1:17" s="117" customFormat="1">
      <c r="A28" t="s">
        <v>215</v>
      </c>
      <c r="B28" t="s">
        <v>1347</v>
      </c>
      <c r="C28" t="s">
        <v>833</v>
      </c>
      <c r="D28" t="s">
        <v>925</v>
      </c>
      <c r="E28" s="26"/>
      <c r="G28" s="26"/>
      <c r="H28" s="26"/>
      <c r="I28" s="26" t="s">
        <v>756</v>
      </c>
      <c r="K28" s="161"/>
      <c r="L28" s="1"/>
      <c r="M28" s="85"/>
      <c r="N28" s="159"/>
    </row>
    <row r="29" spans="1:17" s="117" customFormat="1">
      <c r="A29" t="s">
        <v>216</v>
      </c>
      <c r="B29" t="s">
        <v>1348</v>
      </c>
      <c r="C29" t="s">
        <v>833</v>
      </c>
      <c r="D29" t="s">
        <v>925</v>
      </c>
      <c r="E29" s="26"/>
      <c r="F29" s="26"/>
      <c r="G29" s="26"/>
      <c r="H29" s="26"/>
      <c r="I29" s="26" t="s">
        <v>760</v>
      </c>
      <c r="K29" s="162" t="s">
        <v>51</v>
      </c>
      <c r="L29" s="125" t="s">
        <v>59</v>
      </c>
      <c r="M29" s="85"/>
      <c r="N29" s="159"/>
    </row>
    <row r="30" spans="1:17" s="117" customFormat="1">
      <c r="A30" t="s">
        <v>217</v>
      </c>
      <c r="B30" t="s">
        <v>1349</v>
      </c>
      <c r="C30" t="s">
        <v>833</v>
      </c>
      <c r="D30" t="s">
        <v>925</v>
      </c>
      <c r="E30" s="26"/>
      <c r="F30" s="26"/>
      <c r="G30" s="26"/>
      <c r="H30" s="26"/>
      <c r="I30" s="26" t="s">
        <v>761</v>
      </c>
      <c r="K30" s="161">
        <v>1</v>
      </c>
      <c r="L30" s="85" t="s">
        <v>60</v>
      </c>
      <c r="M30" s="85">
        <v>0.74</v>
      </c>
      <c r="N30" s="159" t="s">
        <v>61</v>
      </c>
    </row>
    <row r="31" spans="1:17" s="117" customFormat="1">
      <c r="A31" t="s">
        <v>1350</v>
      </c>
      <c r="B31" t="s">
        <v>1351</v>
      </c>
      <c r="C31" t="s">
        <v>833</v>
      </c>
      <c r="D31" t="s">
        <v>925</v>
      </c>
      <c r="E31" s="26"/>
      <c r="F31" s="26"/>
      <c r="G31" s="26"/>
      <c r="H31" s="26"/>
      <c r="I31" s="26" t="s">
        <v>767</v>
      </c>
      <c r="K31" s="161">
        <v>2</v>
      </c>
      <c r="L31" s="85" t="s">
        <v>62</v>
      </c>
      <c r="M31" s="85">
        <v>0.26</v>
      </c>
      <c r="N31" s="159" t="s">
        <v>63</v>
      </c>
    </row>
    <row r="32" spans="1:17" s="117" customFormat="1" ht="13.5" thickBot="1">
      <c r="A32" t="s">
        <v>1732</v>
      </c>
      <c r="B32" t="s">
        <v>1733</v>
      </c>
      <c r="C32" t="s">
        <v>833</v>
      </c>
      <c r="D32" t="s">
        <v>925</v>
      </c>
      <c r="E32" s="26"/>
      <c r="F32" s="26"/>
      <c r="G32" s="26"/>
      <c r="H32" s="26"/>
      <c r="I32" s="26" t="s">
        <v>203</v>
      </c>
      <c r="K32" s="163">
        <v>3</v>
      </c>
      <c r="L32" s="164" t="s">
        <v>57</v>
      </c>
      <c r="M32" s="164">
        <v>0.05</v>
      </c>
      <c r="N32" s="165" t="s">
        <v>58</v>
      </c>
    </row>
    <row r="33" spans="1:9" s="117" customFormat="1">
      <c r="A33" t="s">
        <v>1734</v>
      </c>
      <c r="B33" t="s">
        <v>1735</v>
      </c>
      <c r="C33" t="s">
        <v>833</v>
      </c>
      <c r="D33" t="s">
        <v>925</v>
      </c>
      <c r="E33" s="26"/>
      <c r="F33" s="26"/>
      <c r="G33" s="26"/>
      <c r="H33" s="26"/>
      <c r="I33" s="26" t="s">
        <v>771</v>
      </c>
    </row>
    <row r="34" spans="1:9" s="117" customFormat="1">
      <c r="A34" t="s">
        <v>724</v>
      </c>
      <c r="B34" t="s">
        <v>725</v>
      </c>
      <c r="C34" t="s">
        <v>828</v>
      </c>
      <c r="D34" t="s">
        <v>925</v>
      </c>
      <c r="E34" s="26"/>
      <c r="F34" s="26"/>
      <c r="G34" s="26"/>
      <c r="H34" s="26"/>
      <c r="I34" s="26" t="s">
        <v>776</v>
      </c>
    </row>
    <row r="35" spans="1:9" s="117" customFormat="1">
      <c r="A35" t="s">
        <v>1352</v>
      </c>
      <c r="B35" t="s">
        <v>1353</v>
      </c>
      <c r="C35" t="s">
        <v>833</v>
      </c>
      <c r="D35" t="s">
        <v>876</v>
      </c>
      <c r="E35" s="26"/>
      <c r="F35" s="26"/>
      <c r="G35" s="26"/>
      <c r="H35" s="26"/>
      <c r="I35" s="26" t="s">
        <v>781</v>
      </c>
    </row>
    <row r="36" spans="1:9" s="117" customFormat="1">
      <c r="A36" t="s">
        <v>1354</v>
      </c>
      <c r="B36" t="s">
        <v>1209</v>
      </c>
      <c r="C36" t="s">
        <v>833</v>
      </c>
      <c r="D36" t="s">
        <v>876</v>
      </c>
      <c r="E36" s="26"/>
      <c r="F36" s="26"/>
      <c r="G36" s="26"/>
      <c r="H36" s="26"/>
      <c r="I36" s="26" t="s">
        <v>782</v>
      </c>
    </row>
    <row r="37" spans="1:9" s="117" customFormat="1">
      <c r="A37" t="s">
        <v>220</v>
      </c>
      <c r="B37" t="s">
        <v>1210</v>
      </c>
      <c r="C37" t="s">
        <v>833</v>
      </c>
      <c r="D37" t="s">
        <v>876</v>
      </c>
      <c r="E37" s="26"/>
      <c r="F37" s="26"/>
      <c r="G37" s="26"/>
      <c r="H37" s="26"/>
      <c r="I37" s="26" t="s">
        <v>784</v>
      </c>
    </row>
    <row r="38" spans="1:9" s="117" customFormat="1">
      <c r="A38" t="s">
        <v>221</v>
      </c>
      <c r="B38" t="s">
        <v>1211</v>
      </c>
      <c r="C38" t="s">
        <v>833</v>
      </c>
      <c r="D38" t="s">
        <v>876</v>
      </c>
      <c r="I38" s="117" t="s">
        <v>653</v>
      </c>
    </row>
    <row r="39" spans="1:9" s="117" customFormat="1">
      <c r="A39" t="s">
        <v>726</v>
      </c>
      <c r="B39" t="s">
        <v>727</v>
      </c>
      <c r="C39" t="s">
        <v>833</v>
      </c>
      <c r="D39" t="s">
        <v>876</v>
      </c>
      <c r="I39" s="117" t="s">
        <v>655</v>
      </c>
    </row>
    <row r="40" spans="1:9" s="117" customFormat="1">
      <c r="A40" t="s">
        <v>728</v>
      </c>
      <c r="B40" t="s">
        <v>418</v>
      </c>
      <c r="C40" t="s">
        <v>833</v>
      </c>
      <c r="D40" t="s">
        <v>925</v>
      </c>
      <c r="I40" s="117" t="s">
        <v>661</v>
      </c>
    </row>
    <row r="41" spans="1:9" s="117" customFormat="1">
      <c r="A41" t="s">
        <v>1212</v>
      </c>
      <c r="B41" t="s">
        <v>1213</v>
      </c>
      <c r="C41" t="s">
        <v>828</v>
      </c>
      <c r="D41" t="s">
        <v>283</v>
      </c>
      <c r="I41" s="117" t="s">
        <v>431</v>
      </c>
    </row>
    <row r="42" spans="1:9" s="117" customFormat="1">
      <c r="A42" t="s">
        <v>1362</v>
      </c>
      <c r="B42" t="s">
        <v>1412</v>
      </c>
      <c r="C42" t="s">
        <v>833</v>
      </c>
      <c r="D42" t="s">
        <v>925</v>
      </c>
      <c r="I42" s="117" t="s">
        <v>229</v>
      </c>
    </row>
    <row r="43" spans="1:9" s="117" customFormat="1">
      <c r="A43" t="s">
        <v>1736</v>
      </c>
      <c r="B43" t="s">
        <v>1737</v>
      </c>
      <c r="C43" t="s">
        <v>833</v>
      </c>
      <c r="D43" t="s">
        <v>876</v>
      </c>
      <c r="I43" s="117" t="s">
        <v>811</v>
      </c>
    </row>
    <row r="44" spans="1:9" s="117" customFormat="1">
      <c r="A44" t="s">
        <v>1520</v>
      </c>
      <c r="B44" t="s">
        <v>1521</v>
      </c>
      <c r="C44" t="s">
        <v>833</v>
      </c>
      <c r="D44" t="s">
        <v>925</v>
      </c>
      <c r="I44" s="117" t="s">
        <v>814</v>
      </c>
    </row>
    <row r="45" spans="1:9" s="117" customFormat="1">
      <c r="A45" t="s">
        <v>1738</v>
      </c>
      <c r="B45" t="s">
        <v>1739</v>
      </c>
      <c r="C45" t="s">
        <v>828</v>
      </c>
      <c r="D45" t="s">
        <v>925</v>
      </c>
      <c r="I45" s="117" t="s">
        <v>284</v>
      </c>
    </row>
    <row r="46" spans="1:9" s="117" customFormat="1">
      <c r="A46" t="s">
        <v>1363</v>
      </c>
      <c r="B46" t="s">
        <v>1413</v>
      </c>
      <c r="C46" t="s">
        <v>828</v>
      </c>
      <c r="D46" t="s">
        <v>925</v>
      </c>
      <c r="I46" s="117" t="s">
        <v>816</v>
      </c>
    </row>
    <row r="47" spans="1:9" s="117" customFormat="1">
      <c r="A47" t="s">
        <v>1522</v>
      </c>
      <c r="B47" t="s">
        <v>1523</v>
      </c>
      <c r="C47" t="s">
        <v>828</v>
      </c>
      <c r="D47" t="s">
        <v>925</v>
      </c>
      <c r="I47" s="117" t="s">
        <v>99</v>
      </c>
    </row>
    <row r="48" spans="1:9" s="117" customFormat="1">
      <c r="A48" t="s">
        <v>113</v>
      </c>
      <c r="B48" t="s">
        <v>114</v>
      </c>
      <c r="C48" t="s">
        <v>828</v>
      </c>
      <c r="D48" t="s">
        <v>925</v>
      </c>
      <c r="I48" s="117" t="s">
        <v>100</v>
      </c>
    </row>
    <row r="49" spans="1:9" s="117" customFormat="1">
      <c r="A49" t="s">
        <v>1214</v>
      </c>
      <c r="B49" t="s">
        <v>1215</v>
      </c>
      <c r="C49" t="s">
        <v>828</v>
      </c>
      <c r="D49" t="s">
        <v>283</v>
      </c>
      <c r="I49" s="117" t="s">
        <v>684</v>
      </c>
    </row>
    <row r="50" spans="1:9" s="117" customFormat="1">
      <c r="A50" t="s">
        <v>1216</v>
      </c>
      <c r="B50" t="s">
        <v>1217</v>
      </c>
      <c r="C50" t="s">
        <v>828</v>
      </c>
      <c r="D50" t="s">
        <v>283</v>
      </c>
      <c r="I50" s="117" t="s">
        <v>686</v>
      </c>
    </row>
    <row r="51" spans="1:9" s="117" customFormat="1">
      <c r="A51" t="s">
        <v>1218</v>
      </c>
      <c r="B51" t="s">
        <v>1219</v>
      </c>
      <c r="C51" t="s">
        <v>828</v>
      </c>
      <c r="D51" t="s">
        <v>283</v>
      </c>
      <c r="I51" s="117" t="s">
        <v>690</v>
      </c>
    </row>
    <row r="52" spans="1:9" s="117" customFormat="1">
      <c r="A52" t="s">
        <v>1740</v>
      </c>
      <c r="B52" t="s">
        <v>1741</v>
      </c>
      <c r="C52" t="s">
        <v>833</v>
      </c>
      <c r="D52" t="s">
        <v>925</v>
      </c>
      <c r="I52" s="117" t="s">
        <v>175</v>
      </c>
    </row>
    <row r="53" spans="1:9" s="117" customFormat="1">
      <c r="A53" t="s">
        <v>729</v>
      </c>
      <c r="B53" t="s">
        <v>730</v>
      </c>
      <c r="C53" t="s">
        <v>828</v>
      </c>
      <c r="D53" t="s">
        <v>283</v>
      </c>
      <c r="I53" s="117" t="s">
        <v>691</v>
      </c>
    </row>
    <row r="54" spans="1:9" s="117" customFormat="1">
      <c r="A54" t="s">
        <v>731</v>
      </c>
      <c r="B54" t="s">
        <v>732</v>
      </c>
      <c r="C54" t="s">
        <v>828</v>
      </c>
      <c r="D54" t="s">
        <v>283</v>
      </c>
      <c r="I54" s="117" t="s">
        <v>693</v>
      </c>
    </row>
    <row r="55" spans="1:9" s="117" customFormat="1">
      <c r="A55" t="s">
        <v>733</v>
      </c>
      <c r="B55" t="s">
        <v>734</v>
      </c>
      <c r="C55" t="s">
        <v>828</v>
      </c>
      <c r="D55" t="s">
        <v>283</v>
      </c>
      <c r="I55" s="117" t="s">
        <v>702</v>
      </c>
    </row>
    <row r="56" spans="1:9" s="117" customFormat="1">
      <c r="A56" t="s">
        <v>1364</v>
      </c>
      <c r="B56" t="s">
        <v>1414</v>
      </c>
      <c r="C56" t="s">
        <v>828</v>
      </c>
      <c r="D56" t="s">
        <v>283</v>
      </c>
      <c r="I56" s="117" t="s">
        <v>711</v>
      </c>
    </row>
    <row r="57" spans="1:9" s="117" customFormat="1">
      <c r="A57" t="s">
        <v>1742</v>
      </c>
      <c r="B57" t="s">
        <v>1742</v>
      </c>
      <c r="C57" t="s">
        <v>828</v>
      </c>
      <c r="D57" t="s">
        <v>191</v>
      </c>
      <c r="I57" s="117" t="s">
        <v>592</v>
      </c>
    </row>
    <row r="58" spans="1:9" s="117" customFormat="1">
      <c r="A58" t="s">
        <v>735</v>
      </c>
      <c r="B58" t="s">
        <v>419</v>
      </c>
      <c r="C58" t="s">
        <v>833</v>
      </c>
      <c r="D58" t="s">
        <v>876</v>
      </c>
      <c r="I58" s="117" t="s">
        <v>597</v>
      </c>
    </row>
    <row r="59" spans="1:9" s="117" customFormat="1">
      <c r="A59" t="s">
        <v>736</v>
      </c>
      <c r="B59" t="s">
        <v>222</v>
      </c>
      <c r="C59" t="s">
        <v>833</v>
      </c>
      <c r="D59" t="s">
        <v>876</v>
      </c>
      <c r="I59" s="117" t="s">
        <v>739</v>
      </c>
    </row>
    <row r="60" spans="1:9" s="117" customFormat="1">
      <c r="A60" t="s">
        <v>1743</v>
      </c>
      <c r="B60" t="s">
        <v>1744</v>
      </c>
      <c r="C60" t="s">
        <v>828</v>
      </c>
      <c r="D60" t="s">
        <v>925</v>
      </c>
      <c r="I60" s="117" t="s">
        <v>741</v>
      </c>
    </row>
    <row r="61" spans="1:9" s="117" customFormat="1">
      <c r="A61" t="s">
        <v>785</v>
      </c>
      <c r="B61" t="s">
        <v>786</v>
      </c>
      <c r="C61" t="s">
        <v>828</v>
      </c>
      <c r="D61" t="s">
        <v>283</v>
      </c>
      <c r="I61" s="117" t="s">
        <v>743</v>
      </c>
    </row>
    <row r="62" spans="1:9" s="117" customFormat="1">
      <c r="A62" t="s">
        <v>787</v>
      </c>
      <c r="B62" t="s">
        <v>420</v>
      </c>
      <c r="C62" t="s">
        <v>828</v>
      </c>
      <c r="D62" t="s">
        <v>283</v>
      </c>
      <c r="I62" s="117" t="s">
        <v>744</v>
      </c>
    </row>
    <row r="63" spans="1:9" s="117" customFormat="1">
      <c r="A63" t="s">
        <v>788</v>
      </c>
      <c r="B63" t="s">
        <v>1524</v>
      </c>
      <c r="C63" t="s">
        <v>828</v>
      </c>
      <c r="D63" t="s">
        <v>283</v>
      </c>
      <c r="I63" s="117" t="s">
        <v>747</v>
      </c>
    </row>
    <row r="64" spans="1:9" s="117" customFormat="1">
      <c r="A64" t="s">
        <v>789</v>
      </c>
      <c r="B64" t="s">
        <v>790</v>
      </c>
      <c r="C64" t="s">
        <v>828</v>
      </c>
      <c r="D64" t="s">
        <v>283</v>
      </c>
      <c r="I64" s="117" t="s">
        <v>607</v>
      </c>
    </row>
    <row r="65" spans="1:9" s="117" customFormat="1">
      <c r="A65" t="s">
        <v>791</v>
      </c>
      <c r="B65" t="s">
        <v>792</v>
      </c>
      <c r="C65" t="s">
        <v>828</v>
      </c>
      <c r="D65" t="s">
        <v>283</v>
      </c>
      <c r="I65" s="117" t="s">
        <v>610</v>
      </c>
    </row>
    <row r="66" spans="1:9" s="117" customFormat="1">
      <c r="A66" t="s">
        <v>421</v>
      </c>
      <c r="B66" t="s">
        <v>793</v>
      </c>
      <c r="C66" t="s">
        <v>833</v>
      </c>
      <c r="D66" t="s">
        <v>190</v>
      </c>
      <c r="I66" s="117" t="s">
        <v>611</v>
      </c>
    </row>
    <row r="67" spans="1:9" s="117" customFormat="1">
      <c r="A67" t="s">
        <v>794</v>
      </c>
      <c r="B67" t="s">
        <v>795</v>
      </c>
      <c r="C67" t="s">
        <v>828</v>
      </c>
      <c r="D67" t="s">
        <v>283</v>
      </c>
      <c r="I67" s="117" t="s">
        <v>452</v>
      </c>
    </row>
    <row r="68" spans="1:9" s="117" customFormat="1">
      <c r="A68" t="s">
        <v>796</v>
      </c>
      <c r="B68" t="s">
        <v>749</v>
      </c>
      <c r="C68" t="s">
        <v>833</v>
      </c>
      <c r="D68" t="s">
        <v>925</v>
      </c>
      <c r="I68" s="117" t="s">
        <v>621</v>
      </c>
    </row>
    <row r="69" spans="1:9" s="117" customFormat="1">
      <c r="A69" t="s">
        <v>750</v>
      </c>
      <c r="B69" t="s">
        <v>751</v>
      </c>
      <c r="C69" t="s">
        <v>833</v>
      </c>
      <c r="D69" t="s">
        <v>925</v>
      </c>
      <c r="I69" s="117" t="s">
        <v>626</v>
      </c>
    </row>
    <row r="70" spans="1:9" s="117" customFormat="1">
      <c r="A70" t="s">
        <v>752</v>
      </c>
      <c r="B70" t="s">
        <v>753</v>
      </c>
      <c r="C70" t="s">
        <v>828</v>
      </c>
      <c r="D70" t="s">
        <v>925</v>
      </c>
      <c r="I70" s="117" t="s">
        <v>331</v>
      </c>
    </row>
    <row r="71" spans="1:9" s="117" customFormat="1">
      <c r="A71" t="s">
        <v>754</v>
      </c>
      <c r="B71" t="s">
        <v>755</v>
      </c>
      <c r="C71" t="s">
        <v>828</v>
      </c>
      <c r="D71" t="s">
        <v>925</v>
      </c>
      <c r="I71" s="117" t="s">
        <v>628</v>
      </c>
    </row>
    <row r="72" spans="1:9" s="117" customFormat="1">
      <c r="A72" t="s">
        <v>1220</v>
      </c>
      <c r="B72" t="s">
        <v>1221</v>
      </c>
      <c r="C72" t="s">
        <v>833</v>
      </c>
      <c r="D72" t="s">
        <v>876</v>
      </c>
      <c r="I72" s="117" t="s">
        <v>629</v>
      </c>
    </row>
    <row r="73" spans="1:9" s="117" customFormat="1">
      <c r="A73" t="s">
        <v>756</v>
      </c>
      <c r="B73" t="s">
        <v>757</v>
      </c>
      <c r="C73" t="s">
        <v>828</v>
      </c>
      <c r="D73" t="s">
        <v>925</v>
      </c>
      <c r="I73" s="117" t="s">
        <v>637</v>
      </c>
    </row>
    <row r="74" spans="1:9" s="117" customFormat="1">
      <c r="A74" t="s">
        <v>1525</v>
      </c>
      <c r="B74" t="s">
        <v>1526</v>
      </c>
      <c r="C74" t="s">
        <v>828</v>
      </c>
      <c r="D74" t="s">
        <v>925</v>
      </c>
      <c r="I74" s="117" t="s">
        <v>639</v>
      </c>
    </row>
    <row r="75" spans="1:9" s="117" customFormat="1">
      <c r="A75" t="s">
        <v>1527</v>
      </c>
      <c r="B75" t="s">
        <v>1528</v>
      </c>
      <c r="C75" t="s">
        <v>828</v>
      </c>
      <c r="D75" t="s">
        <v>191</v>
      </c>
      <c r="I75" s="117" t="s">
        <v>286</v>
      </c>
    </row>
    <row r="76" spans="1:9" s="117" customFormat="1">
      <c r="A76" t="s">
        <v>1745</v>
      </c>
      <c r="B76" t="s">
        <v>1746</v>
      </c>
      <c r="C76" t="s">
        <v>833</v>
      </c>
      <c r="D76" t="s">
        <v>925</v>
      </c>
      <c r="I76" s="117" t="s">
        <v>101</v>
      </c>
    </row>
    <row r="77" spans="1:9" s="117" customFormat="1">
      <c r="A77" t="s">
        <v>223</v>
      </c>
      <c r="B77" t="s">
        <v>224</v>
      </c>
      <c r="C77" t="s">
        <v>828</v>
      </c>
      <c r="D77" t="s">
        <v>283</v>
      </c>
      <c r="I77" s="117" t="s">
        <v>642</v>
      </c>
    </row>
    <row r="78" spans="1:9" s="117" customFormat="1">
      <c r="A78" t="s">
        <v>253</v>
      </c>
      <c r="B78" t="s">
        <v>254</v>
      </c>
      <c r="C78" t="s">
        <v>833</v>
      </c>
      <c r="D78" t="s">
        <v>925</v>
      </c>
      <c r="I78" s="117" t="s">
        <v>644</v>
      </c>
    </row>
    <row r="79" spans="1:9" s="117" customFormat="1">
      <c r="A79" t="s">
        <v>758</v>
      </c>
      <c r="B79" t="s">
        <v>759</v>
      </c>
      <c r="C79" t="s">
        <v>828</v>
      </c>
      <c r="D79" t="s">
        <v>283</v>
      </c>
      <c r="I79" s="117" t="s">
        <v>646</v>
      </c>
    </row>
    <row r="80" spans="1:9" s="117" customFormat="1">
      <c r="A80" t="s">
        <v>760</v>
      </c>
      <c r="B80" t="s">
        <v>422</v>
      </c>
      <c r="C80" t="s">
        <v>828</v>
      </c>
      <c r="D80" t="s">
        <v>283</v>
      </c>
      <c r="I80" s="117" t="s">
        <v>648</v>
      </c>
    </row>
    <row r="81" spans="1:9" s="117" customFormat="1">
      <c r="A81" t="s">
        <v>1747</v>
      </c>
      <c r="B81" t="s">
        <v>1748</v>
      </c>
      <c r="C81" t="s">
        <v>828</v>
      </c>
      <c r="D81" t="s">
        <v>283</v>
      </c>
      <c r="I81" s="117" t="s">
        <v>650</v>
      </c>
    </row>
    <row r="82" spans="1:9" s="117" customFormat="1">
      <c r="A82" t="s">
        <v>761</v>
      </c>
      <c r="B82" t="s">
        <v>1222</v>
      </c>
      <c r="C82" t="s">
        <v>833</v>
      </c>
      <c r="D82" t="s">
        <v>187</v>
      </c>
      <c r="I82" s="117" t="s">
        <v>512</v>
      </c>
    </row>
    <row r="83" spans="1:9" s="117" customFormat="1">
      <c r="A83" t="s">
        <v>762</v>
      </c>
      <c r="B83" t="s">
        <v>763</v>
      </c>
      <c r="C83" t="s">
        <v>828</v>
      </c>
      <c r="D83" t="s">
        <v>283</v>
      </c>
      <c r="I83" s="117" t="s">
        <v>514</v>
      </c>
    </row>
    <row r="84" spans="1:9" s="117" customFormat="1">
      <c r="A84" t="s">
        <v>1529</v>
      </c>
      <c r="B84" t="s">
        <v>1530</v>
      </c>
      <c r="C84" t="s">
        <v>828</v>
      </c>
      <c r="D84" t="s">
        <v>283</v>
      </c>
      <c r="I84" s="117" t="s">
        <v>664</v>
      </c>
    </row>
    <row r="85" spans="1:9" s="117" customFormat="1">
      <c r="A85" t="s">
        <v>764</v>
      </c>
      <c r="B85" t="s">
        <v>765</v>
      </c>
      <c r="C85" t="s">
        <v>828</v>
      </c>
      <c r="D85" t="s">
        <v>191</v>
      </c>
      <c r="I85" s="117" t="s">
        <v>666</v>
      </c>
    </row>
    <row r="86" spans="1:9" s="117" customFormat="1">
      <c r="A86" t="s">
        <v>1223</v>
      </c>
      <c r="B86" t="s">
        <v>1224</v>
      </c>
      <c r="C86" t="s">
        <v>828</v>
      </c>
      <c r="D86" t="s">
        <v>191</v>
      </c>
      <c r="I86" s="117" t="s">
        <v>670</v>
      </c>
    </row>
    <row r="87" spans="1:9" s="117" customFormat="1">
      <c r="A87" t="s">
        <v>225</v>
      </c>
      <c r="B87" t="s">
        <v>226</v>
      </c>
      <c r="C87" t="s">
        <v>828</v>
      </c>
      <c r="D87" t="s">
        <v>191</v>
      </c>
      <c r="I87" s="117" t="s">
        <v>673</v>
      </c>
    </row>
    <row r="88" spans="1:9" s="117" customFormat="1">
      <c r="A88" t="s">
        <v>766</v>
      </c>
      <c r="B88" t="s">
        <v>423</v>
      </c>
      <c r="C88" t="s">
        <v>828</v>
      </c>
      <c r="D88" t="s">
        <v>191</v>
      </c>
      <c r="I88" s="117" t="s">
        <v>675</v>
      </c>
    </row>
    <row r="89" spans="1:9" s="117" customFormat="1">
      <c r="A89" t="s">
        <v>424</v>
      </c>
      <c r="B89" t="s">
        <v>425</v>
      </c>
      <c r="C89" t="s">
        <v>828</v>
      </c>
      <c r="D89" t="s">
        <v>191</v>
      </c>
      <c r="I89" s="117" t="s">
        <v>529</v>
      </c>
    </row>
    <row r="90" spans="1:9" s="117" customFormat="1">
      <c r="A90" t="s">
        <v>1225</v>
      </c>
      <c r="B90" t="s">
        <v>1226</v>
      </c>
      <c r="C90" t="s">
        <v>828</v>
      </c>
      <c r="D90" t="s">
        <v>191</v>
      </c>
      <c r="I90" s="117" t="s">
        <v>531</v>
      </c>
    </row>
    <row r="91" spans="1:9" s="117" customFormat="1">
      <c r="A91" t="s">
        <v>136</v>
      </c>
      <c r="B91" t="s">
        <v>137</v>
      </c>
      <c r="C91" t="s">
        <v>828</v>
      </c>
      <c r="D91" t="s">
        <v>191</v>
      </c>
      <c r="I91" s="117" t="s">
        <v>538</v>
      </c>
    </row>
    <row r="92" spans="1:9" s="117" customFormat="1">
      <c r="A92" t="s">
        <v>767</v>
      </c>
      <c r="B92" t="s">
        <v>768</v>
      </c>
      <c r="C92" t="s">
        <v>833</v>
      </c>
      <c r="D92" t="s">
        <v>876</v>
      </c>
      <c r="I92" s="117" t="s">
        <v>540</v>
      </c>
    </row>
    <row r="93" spans="1:9" s="117" customFormat="1">
      <c r="A93" t="s">
        <v>1749</v>
      </c>
      <c r="B93" t="s">
        <v>1750</v>
      </c>
      <c r="C93" t="s">
        <v>833</v>
      </c>
      <c r="D93" t="s">
        <v>187</v>
      </c>
      <c r="I93" s="117" t="s">
        <v>550</v>
      </c>
    </row>
    <row r="94" spans="1:9" s="117" customFormat="1">
      <c r="A94" t="s">
        <v>138</v>
      </c>
      <c r="B94" t="s">
        <v>139</v>
      </c>
      <c r="C94" t="s">
        <v>833</v>
      </c>
      <c r="D94" t="s">
        <v>187</v>
      </c>
      <c r="I94" s="117" t="s">
        <v>346</v>
      </c>
    </row>
    <row r="95" spans="1:9" s="117" customFormat="1">
      <c r="A95" t="s">
        <v>1227</v>
      </c>
      <c r="B95" t="s">
        <v>1228</v>
      </c>
      <c r="C95" t="s">
        <v>833</v>
      </c>
      <c r="D95" t="s">
        <v>925</v>
      </c>
      <c r="I95" s="117" t="s">
        <v>551</v>
      </c>
    </row>
    <row r="96" spans="1:9" s="117" customFormat="1">
      <c r="A96" t="s">
        <v>203</v>
      </c>
      <c r="B96" t="s">
        <v>227</v>
      </c>
      <c r="C96" t="s">
        <v>833</v>
      </c>
      <c r="D96" t="s">
        <v>925</v>
      </c>
      <c r="I96" s="117" t="s">
        <v>552</v>
      </c>
    </row>
    <row r="97" spans="1:9" s="117" customFormat="1">
      <c r="A97" t="s">
        <v>769</v>
      </c>
      <c r="B97" t="s">
        <v>770</v>
      </c>
      <c r="C97" t="s">
        <v>828</v>
      </c>
      <c r="D97" t="s">
        <v>283</v>
      </c>
      <c r="I97" s="117" t="s">
        <v>553</v>
      </c>
    </row>
    <row r="98" spans="1:9" s="117" customFormat="1">
      <c r="A98" t="s">
        <v>771</v>
      </c>
      <c r="B98" t="s">
        <v>772</v>
      </c>
      <c r="C98" t="s">
        <v>828</v>
      </c>
      <c r="D98" t="s">
        <v>283</v>
      </c>
      <c r="I98" s="117" t="s">
        <v>554</v>
      </c>
    </row>
    <row r="99" spans="1:9" s="117" customFormat="1">
      <c r="A99" t="s">
        <v>140</v>
      </c>
      <c r="B99" t="s">
        <v>141</v>
      </c>
      <c r="C99" t="s">
        <v>833</v>
      </c>
      <c r="D99" t="s">
        <v>876</v>
      </c>
      <c r="I99" s="117" t="s">
        <v>555</v>
      </c>
    </row>
    <row r="100" spans="1:9" s="117" customFormat="1">
      <c r="A100" t="s">
        <v>1229</v>
      </c>
      <c r="B100" t="s">
        <v>1230</v>
      </c>
      <c r="C100" t="s">
        <v>833</v>
      </c>
      <c r="D100" t="s">
        <v>876</v>
      </c>
      <c r="I100" s="117" t="s">
        <v>926</v>
      </c>
    </row>
    <row r="101" spans="1:9" s="117" customFormat="1">
      <c r="A101" t="s">
        <v>773</v>
      </c>
      <c r="B101" t="s">
        <v>426</v>
      </c>
      <c r="C101" t="s">
        <v>833</v>
      </c>
      <c r="D101" t="s">
        <v>876</v>
      </c>
      <c r="I101" s="117" t="s">
        <v>556</v>
      </c>
    </row>
    <row r="102" spans="1:9" s="117" customFormat="1">
      <c r="A102" t="s">
        <v>774</v>
      </c>
      <c r="B102" t="s">
        <v>775</v>
      </c>
      <c r="C102" t="s">
        <v>828</v>
      </c>
      <c r="D102" t="s">
        <v>925</v>
      </c>
      <c r="I102" s="117" t="s">
        <v>557</v>
      </c>
    </row>
    <row r="103" spans="1:9" s="117" customFormat="1">
      <c r="A103" t="s">
        <v>776</v>
      </c>
      <c r="B103" t="s">
        <v>777</v>
      </c>
      <c r="C103" t="s">
        <v>828</v>
      </c>
      <c r="D103" t="s">
        <v>925</v>
      </c>
      <c r="I103" s="117" t="s">
        <v>558</v>
      </c>
    </row>
    <row r="104" spans="1:9" s="117" customFormat="1">
      <c r="A104" t="s">
        <v>778</v>
      </c>
      <c r="B104" t="s">
        <v>779</v>
      </c>
      <c r="C104" t="s">
        <v>833</v>
      </c>
      <c r="D104" t="s">
        <v>876</v>
      </c>
      <c r="I104" s="117" t="s">
        <v>559</v>
      </c>
    </row>
    <row r="105" spans="1:9" s="117" customFormat="1">
      <c r="A105" t="s">
        <v>780</v>
      </c>
      <c r="B105" t="s">
        <v>427</v>
      </c>
      <c r="C105" t="s">
        <v>833</v>
      </c>
      <c r="D105" t="s">
        <v>925</v>
      </c>
      <c r="I105" s="117" t="s">
        <v>560</v>
      </c>
    </row>
    <row r="106" spans="1:9" s="117" customFormat="1">
      <c r="A106" t="s">
        <v>781</v>
      </c>
      <c r="B106" t="s">
        <v>115</v>
      </c>
      <c r="C106" t="s">
        <v>828</v>
      </c>
      <c r="D106" t="s">
        <v>191</v>
      </c>
      <c r="I106" s="117" t="s">
        <v>561</v>
      </c>
    </row>
    <row r="107" spans="1:9" s="117" customFormat="1">
      <c r="A107" t="s">
        <v>1231</v>
      </c>
      <c r="B107" t="s">
        <v>1232</v>
      </c>
      <c r="C107" t="s">
        <v>828</v>
      </c>
      <c r="D107" t="s">
        <v>283</v>
      </c>
      <c r="I107" s="117" t="s">
        <v>564</v>
      </c>
    </row>
    <row r="108" spans="1:9" s="117" customFormat="1">
      <c r="A108" t="s">
        <v>1531</v>
      </c>
      <c r="B108" t="s">
        <v>1532</v>
      </c>
      <c r="C108" t="s">
        <v>833</v>
      </c>
      <c r="D108" t="s">
        <v>925</v>
      </c>
      <c r="I108" s="117" t="s">
        <v>566</v>
      </c>
    </row>
    <row r="109" spans="1:9" s="117" customFormat="1">
      <c r="A109" t="s">
        <v>1533</v>
      </c>
      <c r="B109" t="s">
        <v>1534</v>
      </c>
      <c r="C109" t="s">
        <v>833</v>
      </c>
      <c r="D109" t="s">
        <v>925</v>
      </c>
      <c r="I109" s="117" t="s">
        <v>568</v>
      </c>
    </row>
    <row r="110" spans="1:9" s="117" customFormat="1">
      <c r="A110" t="s">
        <v>1233</v>
      </c>
      <c r="B110" t="s">
        <v>1234</v>
      </c>
      <c r="C110" t="s">
        <v>828</v>
      </c>
      <c r="D110" t="s">
        <v>283</v>
      </c>
      <c r="I110" s="117" t="s">
        <v>573</v>
      </c>
    </row>
    <row r="111" spans="1:9" s="117" customFormat="1">
      <c r="A111" t="s">
        <v>82</v>
      </c>
      <c r="B111" t="s">
        <v>116</v>
      </c>
      <c r="C111" t="s">
        <v>828</v>
      </c>
      <c r="D111" t="s">
        <v>283</v>
      </c>
      <c r="I111" s="117" t="s">
        <v>575</v>
      </c>
    </row>
    <row r="112" spans="1:9" s="117" customFormat="1">
      <c r="A112" t="s">
        <v>782</v>
      </c>
      <c r="B112" t="s">
        <v>783</v>
      </c>
      <c r="C112" t="s">
        <v>828</v>
      </c>
      <c r="D112" t="s">
        <v>283</v>
      </c>
      <c r="I112" s="117" t="s">
        <v>598</v>
      </c>
    </row>
    <row r="113" spans="1:9" s="117" customFormat="1">
      <c r="A113" t="s">
        <v>784</v>
      </c>
      <c r="B113" t="s">
        <v>652</v>
      </c>
      <c r="C113" t="s">
        <v>828</v>
      </c>
      <c r="D113" t="s">
        <v>925</v>
      </c>
      <c r="I113" s="117" t="s">
        <v>599</v>
      </c>
    </row>
    <row r="114" spans="1:9" s="117" customFormat="1">
      <c r="A114" t="s">
        <v>653</v>
      </c>
      <c r="B114" t="s">
        <v>654</v>
      </c>
      <c r="C114" t="s">
        <v>828</v>
      </c>
      <c r="D114" t="s">
        <v>925</v>
      </c>
      <c r="I114" s="117" t="s">
        <v>600</v>
      </c>
    </row>
    <row r="115" spans="1:9" s="117" customFormat="1">
      <c r="A115" t="s">
        <v>655</v>
      </c>
      <c r="B115" t="s">
        <v>656</v>
      </c>
      <c r="C115" t="s">
        <v>828</v>
      </c>
      <c r="D115" t="s">
        <v>925</v>
      </c>
      <c r="I115" s="117" t="s">
        <v>603</v>
      </c>
    </row>
    <row r="116" spans="1:9" s="117" customFormat="1">
      <c r="A116" t="s">
        <v>1751</v>
      </c>
      <c r="B116" t="s">
        <v>1752</v>
      </c>
      <c r="C116" t="s">
        <v>828</v>
      </c>
      <c r="D116" t="s">
        <v>191</v>
      </c>
      <c r="I116" s="117" t="s">
        <v>462</v>
      </c>
    </row>
    <row r="117" spans="1:9" s="117" customFormat="1">
      <c r="A117" t="s">
        <v>142</v>
      </c>
      <c r="B117" t="s">
        <v>143</v>
      </c>
      <c r="C117" t="s">
        <v>833</v>
      </c>
      <c r="D117" t="s">
        <v>925</v>
      </c>
      <c r="I117" s="117" t="s">
        <v>472</v>
      </c>
    </row>
    <row r="118" spans="1:9" s="117" customFormat="1">
      <c r="A118" t="s">
        <v>1753</v>
      </c>
      <c r="B118" t="s">
        <v>1754</v>
      </c>
      <c r="C118" t="s">
        <v>833</v>
      </c>
      <c r="D118" t="s">
        <v>925</v>
      </c>
      <c r="I118" s="117" t="s">
        <v>474</v>
      </c>
    </row>
    <row r="119" spans="1:9" s="117" customFormat="1">
      <c r="A119" t="s">
        <v>96</v>
      </c>
      <c r="B119" t="s">
        <v>117</v>
      </c>
      <c r="C119" t="s">
        <v>828</v>
      </c>
      <c r="D119" t="s">
        <v>925</v>
      </c>
      <c r="I119" s="117" t="s">
        <v>476</v>
      </c>
    </row>
    <row r="120" spans="1:9" s="117" customFormat="1">
      <c r="A120" t="s">
        <v>83</v>
      </c>
      <c r="B120" t="s">
        <v>118</v>
      </c>
      <c r="C120" t="s">
        <v>828</v>
      </c>
      <c r="D120" t="s">
        <v>925</v>
      </c>
      <c r="I120" s="117" t="s">
        <v>478</v>
      </c>
    </row>
    <row r="121" spans="1:9" s="117" customFormat="1">
      <c r="A121" t="s">
        <v>1535</v>
      </c>
      <c r="B121" t="s">
        <v>1536</v>
      </c>
      <c r="C121" t="s">
        <v>828</v>
      </c>
      <c r="D121" t="s">
        <v>191</v>
      </c>
      <c r="I121" s="117" t="s">
        <v>480</v>
      </c>
    </row>
    <row r="122" spans="1:9" s="117" customFormat="1">
      <c r="A122" t="s">
        <v>657</v>
      </c>
      <c r="B122" t="s">
        <v>658</v>
      </c>
      <c r="C122" t="s">
        <v>833</v>
      </c>
      <c r="D122" t="s">
        <v>187</v>
      </c>
      <c r="I122" s="117" t="s">
        <v>482</v>
      </c>
    </row>
    <row r="123" spans="1:9" s="117" customFormat="1">
      <c r="A123" t="s">
        <v>659</v>
      </c>
      <c r="B123" t="s">
        <v>428</v>
      </c>
      <c r="C123" t="s">
        <v>833</v>
      </c>
      <c r="D123" t="s">
        <v>187</v>
      </c>
      <c r="I123" s="117" t="s">
        <v>485</v>
      </c>
    </row>
    <row r="124" spans="1:9" s="117" customFormat="1">
      <c r="A124" t="s">
        <v>1755</v>
      </c>
      <c r="B124" t="s">
        <v>1755</v>
      </c>
      <c r="C124" t="s">
        <v>833</v>
      </c>
      <c r="D124" t="s">
        <v>925</v>
      </c>
      <c r="I124" s="117" t="s">
        <v>486</v>
      </c>
    </row>
    <row r="125" spans="1:9" s="117" customFormat="1">
      <c r="A125" t="s">
        <v>660</v>
      </c>
      <c r="B125" t="s">
        <v>660</v>
      </c>
      <c r="C125" t="s">
        <v>828</v>
      </c>
      <c r="D125" t="s">
        <v>925</v>
      </c>
      <c r="I125" s="117" t="s">
        <v>487</v>
      </c>
    </row>
    <row r="126" spans="1:9" s="117" customFormat="1">
      <c r="A126" t="s">
        <v>1756</v>
      </c>
      <c r="B126" t="s">
        <v>1757</v>
      </c>
      <c r="C126" t="s">
        <v>833</v>
      </c>
      <c r="D126" t="s">
        <v>876</v>
      </c>
      <c r="I126" s="117" t="s">
        <v>488</v>
      </c>
    </row>
    <row r="127" spans="1:9" s="117" customFormat="1">
      <c r="A127" t="s">
        <v>429</v>
      </c>
      <c r="B127" t="s">
        <v>430</v>
      </c>
      <c r="C127" t="s">
        <v>833</v>
      </c>
      <c r="D127" t="s">
        <v>876</v>
      </c>
      <c r="I127" s="117" t="s">
        <v>494</v>
      </c>
    </row>
    <row r="128" spans="1:9" s="117" customFormat="1">
      <c r="A128" t="s">
        <v>661</v>
      </c>
      <c r="B128" t="s">
        <v>228</v>
      </c>
      <c r="C128" t="s">
        <v>833</v>
      </c>
      <c r="D128" t="s">
        <v>876</v>
      </c>
      <c r="I128" s="117" t="s">
        <v>496</v>
      </c>
    </row>
    <row r="129" spans="1:9" s="117" customFormat="1">
      <c r="A129" t="s">
        <v>431</v>
      </c>
      <c r="B129" t="s">
        <v>662</v>
      </c>
      <c r="C129" t="s">
        <v>833</v>
      </c>
      <c r="D129" t="s">
        <v>876</v>
      </c>
      <c r="I129" s="117" t="s">
        <v>184</v>
      </c>
    </row>
    <row r="130" spans="1:9" s="117" customFormat="1">
      <c r="A130" t="s">
        <v>1758</v>
      </c>
      <c r="B130" t="s">
        <v>1759</v>
      </c>
      <c r="C130" t="s">
        <v>828</v>
      </c>
      <c r="D130" t="s">
        <v>925</v>
      </c>
      <c r="I130" s="117" t="s">
        <v>185</v>
      </c>
    </row>
    <row r="131" spans="1:9" s="117" customFormat="1">
      <c r="A131" t="s">
        <v>1760</v>
      </c>
      <c r="B131" t="s">
        <v>1761</v>
      </c>
      <c r="C131" t="s">
        <v>828</v>
      </c>
      <c r="D131" t="s">
        <v>925</v>
      </c>
      <c r="I131" s="117" t="s">
        <v>186</v>
      </c>
    </row>
    <row r="132" spans="1:9" s="117" customFormat="1">
      <c r="A132" t="s">
        <v>1762</v>
      </c>
      <c r="B132" t="s">
        <v>1763</v>
      </c>
      <c r="C132" t="s">
        <v>828</v>
      </c>
      <c r="D132" t="s">
        <v>283</v>
      </c>
      <c r="I132" s="117" t="s">
        <v>500</v>
      </c>
    </row>
    <row r="133" spans="1:9" s="117" customFormat="1">
      <c r="A133" t="s">
        <v>1764</v>
      </c>
      <c r="B133" t="s">
        <v>1765</v>
      </c>
      <c r="C133" t="s">
        <v>828</v>
      </c>
      <c r="D133" t="s">
        <v>283</v>
      </c>
      <c r="I133" s="117" t="s">
        <v>504</v>
      </c>
    </row>
    <row r="134" spans="1:9" s="117" customFormat="1">
      <c r="A134" t="s">
        <v>1766</v>
      </c>
      <c r="B134" t="s">
        <v>1767</v>
      </c>
      <c r="C134" t="s">
        <v>828</v>
      </c>
      <c r="D134" t="s">
        <v>925</v>
      </c>
      <c r="I134" s="117" t="s">
        <v>506</v>
      </c>
    </row>
    <row r="135" spans="1:9" s="117" customFormat="1">
      <c r="A135" t="s">
        <v>1768</v>
      </c>
      <c r="B135" t="s">
        <v>1769</v>
      </c>
      <c r="C135" t="s">
        <v>833</v>
      </c>
      <c r="D135" t="s">
        <v>876</v>
      </c>
      <c r="I135" s="117" t="s">
        <v>515</v>
      </c>
    </row>
    <row r="136" spans="1:9" s="117" customFormat="1">
      <c r="A136" t="s">
        <v>810</v>
      </c>
      <c r="B136" t="s">
        <v>432</v>
      </c>
      <c r="C136" t="s">
        <v>828</v>
      </c>
      <c r="D136" t="s">
        <v>283</v>
      </c>
      <c r="I136" s="117" t="s">
        <v>290</v>
      </c>
    </row>
    <row r="137" spans="1:9" s="117" customFormat="1">
      <c r="A137" t="s">
        <v>229</v>
      </c>
      <c r="B137" t="s">
        <v>1235</v>
      </c>
      <c r="C137" t="s">
        <v>833</v>
      </c>
      <c r="D137" t="s">
        <v>187</v>
      </c>
      <c r="I137" s="117" t="s">
        <v>382</v>
      </c>
    </row>
    <row r="138" spans="1:9" s="117" customFormat="1">
      <c r="A138" t="s">
        <v>1537</v>
      </c>
      <c r="B138" t="s">
        <v>1538</v>
      </c>
      <c r="C138" t="s">
        <v>833</v>
      </c>
      <c r="D138" t="s">
        <v>187</v>
      </c>
      <c r="I138" s="117" t="s">
        <v>524</v>
      </c>
    </row>
    <row r="139" spans="1:9" s="117" customFormat="1">
      <c r="A139" t="s">
        <v>811</v>
      </c>
      <c r="B139" t="s">
        <v>812</v>
      </c>
      <c r="C139" t="s">
        <v>833</v>
      </c>
      <c r="D139" t="s">
        <v>187</v>
      </c>
      <c r="I139" s="117" t="s">
        <v>525</v>
      </c>
    </row>
    <row r="140" spans="1:9" s="117" customFormat="1">
      <c r="A140" t="s">
        <v>1365</v>
      </c>
      <c r="B140" t="s">
        <v>1415</v>
      </c>
      <c r="C140" t="s">
        <v>833</v>
      </c>
      <c r="D140" t="s">
        <v>876</v>
      </c>
      <c r="I140" s="117" t="s">
        <v>527</v>
      </c>
    </row>
    <row r="141" spans="1:9" s="117" customFormat="1">
      <c r="A141" t="s">
        <v>813</v>
      </c>
      <c r="B141" t="s">
        <v>433</v>
      </c>
      <c r="C141" t="s">
        <v>833</v>
      </c>
      <c r="D141" t="s">
        <v>876</v>
      </c>
      <c r="I141" s="117" t="s">
        <v>153</v>
      </c>
    </row>
    <row r="142" spans="1:9" s="117" customFormat="1">
      <c r="A142" t="s">
        <v>1366</v>
      </c>
      <c r="B142" t="s">
        <v>1416</v>
      </c>
      <c r="C142" t="s">
        <v>833</v>
      </c>
      <c r="D142" t="s">
        <v>876</v>
      </c>
      <c r="I142" s="117" t="s">
        <v>1969</v>
      </c>
    </row>
    <row r="143" spans="1:9" s="117" customFormat="1">
      <c r="A143" t="s">
        <v>255</v>
      </c>
      <c r="B143" t="s">
        <v>330</v>
      </c>
      <c r="C143" t="s">
        <v>833</v>
      </c>
      <c r="D143" t="s">
        <v>876</v>
      </c>
      <c r="I143" s="117" t="s">
        <v>1269</v>
      </c>
    </row>
    <row r="144" spans="1:9" s="117" customFormat="1">
      <c r="A144" t="s">
        <v>1539</v>
      </c>
      <c r="B144" t="s">
        <v>1540</v>
      </c>
      <c r="C144" t="s">
        <v>833</v>
      </c>
      <c r="D144" t="s">
        <v>876</v>
      </c>
      <c r="I144" s="117" t="s">
        <v>1271</v>
      </c>
    </row>
    <row r="145" spans="1:9" s="117" customFormat="1">
      <c r="A145" t="s">
        <v>1770</v>
      </c>
      <c r="B145" t="s">
        <v>1771</v>
      </c>
      <c r="C145" t="s">
        <v>833</v>
      </c>
      <c r="D145" t="s">
        <v>876</v>
      </c>
      <c r="I145" s="117" t="s">
        <v>1276</v>
      </c>
    </row>
    <row r="146" spans="1:9" s="117" customFormat="1">
      <c r="A146" t="s">
        <v>1772</v>
      </c>
      <c r="B146" t="s">
        <v>1773</v>
      </c>
      <c r="C146" t="s">
        <v>833</v>
      </c>
      <c r="D146" t="s">
        <v>876</v>
      </c>
      <c r="I146" s="117" t="s">
        <v>1278</v>
      </c>
    </row>
    <row r="147" spans="1:9" s="117" customFormat="1">
      <c r="A147" t="s">
        <v>814</v>
      </c>
      <c r="B147" t="s">
        <v>815</v>
      </c>
      <c r="C147" t="s">
        <v>833</v>
      </c>
      <c r="D147" t="s">
        <v>876</v>
      </c>
      <c r="I147" s="117" t="s">
        <v>1280</v>
      </c>
    </row>
    <row r="148" spans="1:9" s="117" customFormat="1">
      <c r="A148" t="s">
        <v>284</v>
      </c>
      <c r="B148" t="s">
        <v>285</v>
      </c>
      <c r="C148" t="s">
        <v>828</v>
      </c>
      <c r="D148" t="s">
        <v>283</v>
      </c>
      <c r="I148" s="117" t="s">
        <v>1282</v>
      </c>
    </row>
    <row r="149" spans="1:9" s="117" customFormat="1">
      <c r="A149" t="s">
        <v>816</v>
      </c>
      <c r="B149" t="s">
        <v>817</v>
      </c>
      <c r="C149" t="s">
        <v>828</v>
      </c>
      <c r="D149" t="s">
        <v>283</v>
      </c>
      <c r="I149" s="117" t="s">
        <v>1143</v>
      </c>
    </row>
    <row r="150" spans="1:9" s="117" customFormat="1">
      <c r="A150" t="s">
        <v>1541</v>
      </c>
      <c r="B150" t="s">
        <v>1542</v>
      </c>
      <c r="C150" t="s">
        <v>828</v>
      </c>
      <c r="D150" t="s">
        <v>283</v>
      </c>
      <c r="I150" s="117" t="s">
        <v>1145</v>
      </c>
    </row>
    <row r="151" spans="1:9" s="117" customFormat="1">
      <c r="A151" t="s">
        <v>818</v>
      </c>
      <c r="B151" t="s">
        <v>677</v>
      </c>
      <c r="C151" t="s">
        <v>828</v>
      </c>
      <c r="D151" t="s">
        <v>925</v>
      </c>
      <c r="I151" s="117" t="s">
        <v>1147</v>
      </c>
    </row>
    <row r="152" spans="1:9" s="117" customFormat="1">
      <c r="A152" t="s">
        <v>1543</v>
      </c>
      <c r="B152" t="s">
        <v>1544</v>
      </c>
      <c r="C152" t="s">
        <v>828</v>
      </c>
      <c r="D152" t="s">
        <v>925</v>
      </c>
      <c r="I152" s="117" t="s">
        <v>1148</v>
      </c>
    </row>
    <row r="153" spans="1:9" s="117" customFormat="1">
      <c r="A153" t="s">
        <v>678</v>
      </c>
      <c r="B153" t="s">
        <v>679</v>
      </c>
      <c r="C153" t="s">
        <v>828</v>
      </c>
      <c r="D153" t="s">
        <v>925</v>
      </c>
      <c r="I153" s="117" t="s">
        <v>1149</v>
      </c>
    </row>
    <row r="154" spans="1:9" s="117" customFormat="1">
      <c r="A154" t="s">
        <v>1774</v>
      </c>
      <c r="B154" t="s">
        <v>1775</v>
      </c>
      <c r="C154" t="s">
        <v>828</v>
      </c>
      <c r="D154" t="s">
        <v>191</v>
      </c>
      <c r="I154" s="117" t="s">
        <v>1319</v>
      </c>
    </row>
    <row r="155" spans="1:9" s="117" customFormat="1">
      <c r="A155" t="s">
        <v>1776</v>
      </c>
      <c r="B155" t="s">
        <v>1777</v>
      </c>
      <c r="C155" t="s">
        <v>833</v>
      </c>
      <c r="D155" t="s">
        <v>187</v>
      </c>
      <c r="I155" s="117" t="s">
        <v>1320</v>
      </c>
    </row>
    <row r="156" spans="1:9" s="117" customFormat="1">
      <c r="A156" t="s">
        <v>1545</v>
      </c>
      <c r="B156" t="s">
        <v>1546</v>
      </c>
      <c r="C156" t="s">
        <v>833</v>
      </c>
      <c r="D156" t="s">
        <v>187</v>
      </c>
      <c r="I156" s="117" t="s">
        <v>1321</v>
      </c>
    </row>
    <row r="157" spans="1:9" s="117" customFormat="1">
      <c r="A157" t="s">
        <v>680</v>
      </c>
      <c r="B157" t="s">
        <v>681</v>
      </c>
      <c r="C157" t="s">
        <v>828</v>
      </c>
      <c r="D157" t="s">
        <v>925</v>
      </c>
      <c r="I157" s="117" t="s">
        <v>1322</v>
      </c>
    </row>
    <row r="158" spans="1:9" s="117" customFormat="1">
      <c r="A158" t="s">
        <v>144</v>
      </c>
      <c r="B158" t="s">
        <v>1417</v>
      </c>
      <c r="C158" t="s">
        <v>828</v>
      </c>
      <c r="D158" t="s">
        <v>191</v>
      </c>
      <c r="I158" s="117" t="s">
        <v>1323</v>
      </c>
    </row>
    <row r="159" spans="1:9" s="117" customFormat="1">
      <c r="A159" t="s">
        <v>145</v>
      </c>
      <c r="B159" t="s">
        <v>1418</v>
      </c>
      <c r="C159" t="s">
        <v>828</v>
      </c>
      <c r="D159" t="s">
        <v>191</v>
      </c>
      <c r="I159" s="117" t="s">
        <v>154</v>
      </c>
    </row>
    <row r="160" spans="1:9" s="117" customFormat="1">
      <c r="A160" t="s">
        <v>146</v>
      </c>
      <c r="B160" t="s">
        <v>1419</v>
      </c>
      <c r="C160" t="s">
        <v>828</v>
      </c>
      <c r="D160" t="s">
        <v>191</v>
      </c>
      <c r="I160" s="117" t="s">
        <v>1325</v>
      </c>
    </row>
    <row r="161" spans="1:9" s="117" customFormat="1">
      <c r="A161" t="s">
        <v>147</v>
      </c>
      <c r="B161" t="s">
        <v>1420</v>
      </c>
      <c r="C161" t="s">
        <v>828</v>
      </c>
      <c r="D161" t="s">
        <v>191</v>
      </c>
      <c r="I161" s="117" t="s">
        <v>1331</v>
      </c>
    </row>
    <row r="162" spans="1:9" s="117" customFormat="1">
      <c r="A162" t="s">
        <v>1547</v>
      </c>
      <c r="B162" t="s">
        <v>1548</v>
      </c>
      <c r="C162" t="s">
        <v>828</v>
      </c>
      <c r="D162" t="s">
        <v>191</v>
      </c>
      <c r="I162" s="117" t="s">
        <v>1340</v>
      </c>
    </row>
    <row r="163" spans="1:9" s="117" customFormat="1">
      <c r="A163" t="s">
        <v>119</v>
      </c>
      <c r="B163" t="s">
        <v>1998</v>
      </c>
      <c r="C163" t="s">
        <v>828</v>
      </c>
      <c r="D163" t="s">
        <v>283</v>
      </c>
      <c r="I163" s="117" t="s">
        <v>1192</v>
      </c>
    </row>
    <row r="164" spans="1:9" s="117" customFormat="1">
      <c r="A164" t="s">
        <v>682</v>
      </c>
      <c r="B164" t="s">
        <v>683</v>
      </c>
      <c r="C164" t="s">
        <v>828</v>
      </c>
      <c r="D164" t="s">
        <v>925</v>
      </c>
      <c r="I164" s="117" t="s">
        <v>158</v>
      </c>
    </row>
    <row r="165" spans="1:9" s="117" customFormat="1">
      <c r="A165" t="s">
        <v>1778</v>
      </c>
      <c r="B165" t="s">
        <v>1779</v>
      </c>
      <c r="C165" t="s">
        <v>828</v>
      </c>
      <c r="D165" t="s">
        <v>283</v>
      </c>
      <c r="I165" s="117" t="s">
        <v>1193</v>
      </c>
    </row>
    <row r="166" spans="1:9" s="117" customFormat="1">
      <c r="A166" t="s">
        <v>684</v>
      </c>
      <c r="B166" t="s">
        <v>685</v>
      </c>
      <c r="C166" t="s">
        <v>828</v>
      </c>
      <c r="D166" t="s">
        <v>283</v>
      </c>
      <c r="I166" s="117" t="s">
        <v>1195</v>
      </c>
    </row>
    <row r="167" spans="1:9" s="117" customFormat="1">
      <c r="A167" t="s">
        <v>686</v>
      </c>
      <c r="B167" t="s">
        <v>687</v>
      </c>
      <c r="C167" t="s">
        <v>828</v>
      </c>
      <c r="D167" t="s">
        <v>283</v>
      </c>
      <c r="I167" s="117" t="s">
        <v>1197</v>
      </c>
    </row>
    <row r="168" spans="1:9" s="117" customFormat="1">
      <c r="A168" t="s">
        <v>688</v>
      </c>
      <c r="B168" t="s">
        <v>689</v>
      </c>
      <c r="C168" t="s">
        <v>828</v>
      </c>
      <c r="D168" t="s">
        <v>925</v>
      </c>
      <c r="I168" s="117" t="s">
        <v>1206</v>
      </c>
    </row>
    <row r="169" spans="1:9" s="117" customFormat="1">
      <c r="A169" t="s">
        <v>690</v>
      </c>
      <c r="B169" t="s">
        <v>1780</v>
      </c>
      <c r="C169" t="s">
        <v>833</v>
      </c>
      <c r="D169" t="s">
        <v>876</v>
      </c>
      <c r="I169" s="117" t="s">
        <v>1207</v>
      </c>
    </row>
    <row r="170" spans="1:9" s="117" customFormat="1">
      <c r="A170" t="s">
        <v>175</v>
      </c>
      <c r="B170" t="s">
        <v>176</v>
      </c>
      <c r="C170" t="s">
        <v>828</v>
      </c>
      <c r="D170" t="s">
        <v>925</v>
      </c>
      <c r="I170" s="117" t="s">
        <v>1075</v>
      </c>
    </row>
    <row r="171" spans="1:9" s="117" customFormat="1">
      <c r="A171" t="s">
        <v>691</v>
      </c>
      <c r="B171" t="s">
        <v>692</v>
      </c>
      <c r="C171" t="s">
        <v>828</v>
      </c>
      <c r="D171" t="s">
        <v>925</v>
      </c>
      <c r="I171" s="117" t="s">
        <v>1077</v>
      </c>
    </row>
    <row r="172" spans="1:9" s="117" customFormat="1">
      <c r="A172" t="s">
        <v>693</v>
      </c>
      <c r="B172" t="s">
        <v>1421</v>
      </c>
      <c r="C172" t="s">
        <v>828</v>
      </c>
      <c r="D172" t="s">
        <v>191</v>
      </c>
      <c r="I172" s="117" t="s">
        <v>1079</v>
      </c>
    </row>
    <row r="173" spans="1:9" s="117" customFormat="1">
      <c r="A173" t="s">
        <v>1367</v>
      </c>
      <c r="B173" t="s">
        <v>1422</v>
      </c>
      <c r="C173" t="s">
        <v>833</v>
      </c>
      <c r="D173" t="s">
        <v>925</v>
      </c>
      <c r="I173" s="117" t="s">
        <v>1081</v>
      </c>
    </row>
    <row r="174" spans="1:9" s="117" customFormat="1">
      <c r="A174" t="s">
        <v>148</v>
      </c>
      <c r="B174" t="s">
        <v>149</v>
      </c>
      <c r="C174" t="s">
        <v>833</v>
      </c>
      <c r="D174" t="s">
        <v>925</v>
      </c>
      <c r="I174" s="117" t="s">
        <v>1298</v>
      </c>
    </row>
    <row r="175" spans="1:9" s="117" customFormat="1">
      <c r="A175" t="s">
        <v>694</v>
      </c>
      <c r="B175" t="s">
        <v>695</v>
      </c>
      <c r="C175" t="s">
        <v>833</v>
      </c>
      <c r="D175" t="s">
        <v>925</v>
      </c>
      <c r="I175" s="117" t="s">
        <v>387</v>
      </c>
    </row>
    <row r="176" spans="1:9" s="117" customFormat="1">
      <c r="A176" t="s">
        <v>696</v>
      </c>
      <c r="B176" t="s">
        <v>580</v>
      </c>
      <c r="C176" t="s">
        <v>833</v>
      </c>
      <c r="D176" t="s">
        <v>925</v>
      </c>
      <c r="I176" s="117" t="s">
        <v>1083</v>
      </c>
    </row>
    <row r="177" spans="1:9" s="117" customFormat="1">
      <c r="A177" t="s">
        <v>697</v>
      </c>
      <c r="B177" t="s">
        <v>698</v>
      </c>
      <c r="C177" t="s">
        <v>833</v>
      </c>
      <c r="D177" t="s">
        <v>925</v>
      </c>
      <c r="I177" s="117" t="s">
        <v>1085</v>
      </c>
    </row>
    <row r="178" spans="1:9" s="117" customFormat="1">
      <c r="A178" t="s">
        <v>699</v>
      </c>
      <c r="B178" t="s">
        <v>581</v>
      </c>
      <c r="C178" t="s">
        <v>833</v>
      </c>
      <c r="D178" t="s">
        <v>925</v>
      </c>
      <c r="I178" s="117" t="s">
        <v>1238</v>
      </c>
    </row>
    <row r="179" spans="1:9" s="117" customFormat="1">
      <c r="A179" t="s">
        <v>700</v>
      </c>
      <c r="B179" t="s">
        <v>701</v>
      </c>
      <c r="C179" t="s">
        <v>833</v>
      </c>
      <c r="D179" t="s">
        <v>925</v>
      </c>
      <c r="I179" s="117" t="s">
        <v>1250</v>
      </c>
    </row>
    <row r="180" spans="1:9" s="117" customFormat="1">
      <c r="A180" t="s">
        <v>1781</v>
      </c>
      <c r="B180" t="s">
        <v>1782</v>
      </c>
      <c r="C180" t="s">
        <v>833</v>
      </c>
      <c r="D180" t="s">
        <v>925</v>
      </c>
      <c r="I180" s="117" t="s">
        <v>1252</v>
      </c>
    </row>
    <row r="181" spans="1:9" s="117" customFormat="1">
      <c r="A181" t="s">
        <v>1236</v>
      </c>
      <c r="B181" t="s">
        <v>120</v>
      </c>
      <c r="C181" t="s">
        <v>833</v>
      </c>
      <c r="D181" t="s">
        <v>925</v>
      </c>
      <c r="I181" s="117" t="s">
        <v>1256</v>
      </c>
    </row>
    <row r="182" spans="1:9" s="117" customFormat="1">
      <c r="A182" t="s">
        <v>177</v>
      </c>
      <c r="B182" t="s">
        <v>121</v>
      </c>
      <c r="C182" t="s">
        <v>833</v>
      </c>
      <c r="D182" t="s">
        <v>925</v>
      </c>
      <c r="I182" s="117" t="s">
        <v>204</v>
      </c>
    </row>
    <row r="183" spans="1:9" s="117" customFormat="1">
      <c r="A183" t="s">
        <v>1549</v>
      </c>
      <c r="B183" t="s">
        <v>1550</v>
      </c>
      <c r="C183" t="s">
        <v>828</v>
      </c>
      <c r="D183" t="s">
        <v>283</v>
      </c>
      <c r="I183" s="117" t="s">
        <v>336</v>
      </c>
    </row>
    <row r="184" spans="1:9" s="117" customFormat="1">
      <c r="A184" t="s">
        <v>1551</v>
      </c>
      <c r="B184" t="s">
        <v>1552</v>
      </c>
      <c r="C184" t="s">
        <v>828</v>
      </c>
      <c r="D184" t="s">
        <v>283</v>
      </c>
      <c r="I184" s="117" t="s">
        <v>337</v>
      </c>
    </row>
    <row r="185" spans="1:9" s="117" customFormat="1">
      <c r="A185" t="s">
        <v>84</v>
      </c>
      <c r="B185" t="s">
        <v>122</v>
      </c>
      <c r="C185" t="s">
        <v>833</v>
      </c>
      <c r="D185" t="s">
        <v>876</v>
      </c>
      <c r="I185" s="117" t="s">
        <v>338</v>
      </c>
    </row>
    <row r="186" spans="1:9" s="117" customFormat="1">
      <c r="A186" t="s">
        <v>702</v>
      </c>
      <c r="B186" t="s">
        <v>703</v>
      </c>
      <c r="C186" t="s">
        <v>833</v>
      </c>
      <c r="D186" t="s">
        <v>876</v>
      </c>
      <c r="I186" s="117" t="s">
        <v>339</v>
      </c>
    </row>
    <row r="187" spans="1:9" s="117" customFormat="1">
      <c r="A187" t="s">
        <v>1368</v>
      </c>
      <c r="B187" t="s">
        <v>1423</v>
      </c>
      <c r="C187" t="s">
        <v>828</v>
      </c>
      <c r="D187" t="s">
        <v>925</v>
      </c>
      <c r="I187" s="117" t="s">
        <v>1123</v>
      </c>
    </row>
    <row r="188" spans="1:9" s="117" customFormat="1">
      <c r="A188" t="s">
        <v>1783</v>
      </c>
      <c r="B188" t="s">
        <v>1784</v>
      </c>
      <c r="C188" t="s">
        <v>828</v>
      </c>
      <c r="D188" t="s">
        <v>925</v>
      </c>
      <c r="I188" s="117" t="s">
        <v>1125</v>
      </c>
    </row>
    <row r="189" spans="1:9" s="117" customFormat="1">
      <c r="A189" t="s">
        <v>704</v>
      </c>
      <c r="B189" t="s">
        <v>705</v>
      </c>
      <c r="C189" t="s">
        <v>828</v>
      </c>
      <c r="D189" t="s">
        <v>925</v>
      </c>
      <c r="I189" s="117" t="s">
        <v>1128</v>
      </c>
    </row>
    <row r="190" spans="1:9" s="117" customFormat="1">
      <c r="A190" t="s">
        <v>706</v>
      </c>
      <c r="B190" t="s">
        <v>707</v>
      </c>
      <c r="C190" t="s">
        <v>828</v>
      </c>
      <c r="D190" t="s">
        <v>925</v>
      </c>
      <c r="I190" s="117" t="s">
        <v>340</v>
      </c>
    </row>
    <row r="191" spans="1:9" s="117" customFormat="1">
      <c r="A191" t="s">
        <v>708</v>
      </c>
      <c r="B191" t="s">
        <v>709</v>
      </c>
      <c r="C191" t="s">
        <v>833</v>
      </c>
      <c r="D191" t="s">
        <v>187</v>
      </c>
      <c r="I191" s="117" t="s">
        <v>1139</v>
      </c>
    </row>
    <row r="192" spans="1:9" s="117" customFormat="1">
      <c r="A192" t="s">
        <v>1369</v>
      </c>
      <c r="B192" t="s">
        <v>1424</v>
      </c>
      <c r="C192" t="s">
        <v>833</v>
      </c>
      <c r="D192" t="s">
        <v>187</v>
      </c>
      <c r="I192" s="117" t="s">
        <v>1140</v>
      </c>
    </row>
    <row r="193" spans="1:9" s="117" customFormat="1">
      <c r="A193" t="s">
        <v>1370</v>
      </c>
      <c r="B193" t="s">
        <v>1425</v>
      </c>
      <c r="C193" t="s">
        <v>833</v>
      </c>
      <c r="D193" t="s">
        <v>187</v>
      </c>
      <c r="I193" s="117" t="s">
        <v>1142</v>
      </c>
    </row>
    <row r="194" spans="1:9" s="117" customFormat="1">
      <c r="A194" t="s">
        <v>1371</v>
      </c>
      <c r="B194" t="s">
        <v>1426</v>
      </c>
      <c r="C194" t="s">
        <v>833</v>
      </c>
      <c r="D194" t="s">
        <v>187</v>
      </c>
      <c r="I194" s="117" t="s">
        <v>1023</v>
      </c>
    </row>
    <row r="195" spans="1:9" s="117" customFormat="1">
      <c r="A195" t="s">
        <v>710</v>
      </c>
      <c r="B195" t="s">
        <v>123</v>
      </c>
      <c r="C195" t="s">
        <v>828</v>
      </c>
      <c r="D195" t="s">
        <v>283</v>
      </c>
      <c r="I195" s="117" t="s">
        <v>1024</v>
      </c>
    </row>
    <row r="196" spans="1:9" s="117" customFormat="1">
      <c r="A196" t="s">
        <v>711</v>
      </c>
      <c r="B196" t="s">
        <v>712</v>
      </c>
      <c r="C196" t="s">
        <v>828</v>
      </c>
      <c r="D196" t="s">
        <v>283</v>
      </c>
      <c r="I196" s="117" t="s">
        <v>1159</v>
      </c>
    </row>
    <row r="197" spans="1:9" s="117" customFormat="1">
      <c r="A197" t="s">
        <v>585</v>
      </c>
      <c r="B197" t="s">
        <v>586</v>
      </c>
      <c r="C197" t="s">
        <v>828</v>
      </c>
      <c r="D197" t="s">
        <v>283</v>
      </c>
      <c r="I197" s="117" t="s">
        <v>1161</v>
      </c>
    </row>
    <row r="198" spans="1:9" s="117" customFormat="1">
      <c r="A198" t="s">
        <v>587</v>
      </c>
      <c r="B198" t="s">
        <v>588</v>
      </c>
      <c r="C198" t="s">
        <v>828</v>
      </c>
      <c r="D198" t="s">
        <v>283</v>
      </c>
      <c r="I198" s="117" t="s">
        <v>1165</v>
      </c>
    </row>
    <row r="199" spans="1:9" s="117" customFormat="1">
      <c r="A199" t="s">
        <v>589</v>
      </c>
      <c r="B199" t="s">
        <v>590</v>
      </c>
      <c r="C199" t="s">
        <v>828</v>
      </c>
      <c r="D199" t="s">
        <v>283</v>
      </c>
      <c r="I199" s="117" t="s">
        <v>1167</v>
      </c>
    </row>
    <row r="200" spans="1:9" s="117" customFormat="1">
      <c r="A200" t="s">
        <v>1785</v>
      </c>
      <c r="B200" t="s">
        <v>1786</v>
      </c>
      <c r="C200" t="s">
        <v>828</v>
      </c>
      <c r="D200" t="s">
        <v>191</v>
      </c>
      <c r="I200" s="117" t="s">
        <v>1169</v>
      </c>
    </row>
    <row r="201" spans="1:9" s="117" customFormat="1">
      <c r="A201" t="s">
        <v>591</v>
      </c>
      <c r="B201" t="s">
        <v>582</v>
      </c>
      <c r="C201" t="s">
        <v>833</v>
      </c>
      <c r="D201" t="s">
        <v>187</v>
      </c>
      <c r="I201" s="117" t="s">
        <v>1171</v>
      </c>
    </row>
    <row r="202" spans="1:9" s="117" customFormat="1">
      <c r="A202" t="s">
        <v>592</v>
      </c>
      <c r="B202" t="s">
        <v>583</v>
      </c>
      <c r="C202" t="s">
        <v>828</v>
      </c>
      <c r="D202" t="s">
        <v>191</v>
      </c>
      <c r="I202" s="117" t="s">
        <v>1173</v>
      </c>
    </row>
    <row r="203" spans="1:9" s="117" customFormat="1">
      <c r="A203" t="s">
        <v>593</v>
      </c>
      <c r="B203" t="s">
        <v>594</v>
      </c>
      <c r="C203" t="s">
        <v>828</v>
      </c>
      <c r="D203" t="s">
        <v>191</v>
      </c>
      <c r="I203" s="117" t="s">
        <v>1175</v>
      </c>
    </row>
    <row r="204" spans="1:9" s="117" customFormat="1">
      <c r="A204" t="s">
        <v>595</v>
      </c>
      <c r="B204" t="s">
        <v>596</v>
      </c>
      <c r="C204" t="s">
        <v>828</v>
      </c>
      <c r="D204" t="s">
        <v>191</v>
      </c>
      <c r="I204" s="117" t="s">
        <v>1177</v>
      </c>
    </row>
    <row r="205" spans="1:9" s="117" customFormat="1">
      <c r="A205" t="s">
        <v>1372</v>
      </c>
      <c r="B205" t="s">
        <v>1427</v>
      </c>
      <c r="C205" t="s">
        <v>833</v>
      </c>
      <c r="D205" t="s">
        <v>187</v>
      </c>
      <c r="I205" s="117" t="s">
        <v>392</v>
      </c>
    </row>
    <row r="206" spans="1:9" s="117" customFormat="1">
      <c r="A206" t="s">
        <v>1553</v>
      </c>
      <c r="B206" t="s">
        <v>1554</v>
      </c>
      <c r="C206" t="s">
        <v>828</v>
      </c>
      <c r="D206" t="s">
        <v>283</v>
      </c>
      <c r="I206" s="117" t="s">
        <v>394</v>
      </c>
    </row>
    <row r="207" spans="1:9" s="117" customFormat="1">
      <c r="A207" t="s">
        <v>597</v>
      </c>
      <c r="B207" t="s">
        <v>584</v>
      </c>
      <c r="C207" t="s">
        <v>828</v>
      </c>
      <c r="D207" t="s">
        <v>925</v>
      </c>
      <c r="I207" s="117" t="s">
        <v>1183</v>
      </c>
    </row>
    <row r="208" spans="1:9" s="117" customFormat="1">
      <c r="A208" t="s">
        <v>1787</v>
      </c>
      <c r="B208" t="s">
        <v>1788</v>
      </c>
      <c r="C208" t="s">
        <v>828</v>
      </c>
      <c r="D208" t="s">
        <v>925</v>
      </c>
      <c r="I208" s="117" t="s">
        <v>1185</v>
      </c>
    </row>
    <row r="209" spans="1:9" s="117" customFormat="1">
      <c r="A209" t="s">
        <v>1789</v>
      </c>
      <c r="B209" t="s">
        <v>1790</v>
      </c>
      <c r="C209" t="s">
        <v>828</v>
      </c>
      <c r="D209" t="s">
        <v>925</v>
      </c>
      <c r="I209" s="117" t="s">
        <v>1186</v>
      </c>
    </row>
    <row r="210" spans="1:9" s="117" customFormat="1">
      <c r="A210" t="s">
        <v>737</v>
      </c>
      <c r="B210" t="s">
        <v>738</v>
      </c>
      <c r="C210" t="s">
        <v>828</v>
      </c>
      <c r="D210" t="s">
        <v>283</v>
      </c>
      <c r="I210" s="117" t="s">
        <v>1188</v>
      </c>
    </row>
    <row r="211" spans="1:9" s="117" customFormat="1">
      <c r="A211" t="s">
        <v>739</v>
      </c>
      <c r="B211" t="s">
        <v>740</v>
      </c>
      <c r="C211" t="s">
        <v>833</v>
      </c>
      <c r="D211" t="s">
        <v>925</v>
      </c>
      <c r="I211" s="117" t="s">
        <v>1048</v>
      </c>
    </row>
    <row r="212" spans="1:9" s="117" customFormat="1">
      <c r="A212" t="s">
        <v>741</v>
      </c>
      <c r="B212" t="s">
        <v>742</v>
      </c>
      <c r="C212" t="s">
        <v>833</v>
      </c>
      <c r="D212" t="s">
        <v>925</v>
      </c>
      <c r="I212" s="117" t="s">
        <v>1058</v>
      </c>
    </row>
    <row r="213" spans="1:9" s="117" customFormat="1">
      <c r="A213" t="s">
        <v>1373</v>
      </c>
      <c r="B213" t="s">
        <v>1428</v>
      </c>
      <c r="C213" t="s">
        <v>828</v>
      </c>
      <c r="D213" t="s">
        <v>283</v>
      </c>
      <c r="I213" s="117" t="s">
        <v>1060</v>
      </c>
    </row>
    <row r="214" spans="1:9" s="117" customFormat="1">
      <c r="A214" t="s">
        <v>1374</v>
      </c>
      <c r="B214" t="s">
        <v>1429</v>
      </c>
      <c r="C214" t="s">
        <v>828</v>
      </c>
      <c r="D214" t="s">
        <v>283</v>
      </c>
      <c r="I214" s="117" t="s">
        <v>1062</v>
      </c>
    </row>
    <row r="215" spans="1:9" s="117" customFormat="1">
      <c r="A215" t="s">
        <v>446</v>
      </c>
      <c r="B215" t="s">
        <v>447</v>
      </c>
      <c r="C215" t="s">
        <v>828</v>
      </c>
      <c r="D215" t="s">
        <v>283</v>
      </c>
      <c r="I215" s="117" t="s">
        <v>1064</v>
      </c>
    </row>
    <row r="216" spans="1:9" s="117" customFormat="1">
      <c r="A216" t="s">
        <v>448</v>
      </c>
      <c r="B216" t="s">
        <v>448</v>
      </c>
      <c r="C216" t="s">
        <v>828</v>
      </c>
      <c r="D216" t="s">
        <v>283</v>
      </c>
      <c r="I216" s="117" t="s">
        <v>1066</v>
      </c>
    </row>
    <row r="217" spans="1:9" s="117" customFormat="1">
      <c r="A217" t="s">
        <v>745</v>
      </c>
      <c r="B217" t="s">
        <v>746</v>
      </c>
      <c r="C217" t="s">
        <v>828</v>
      </c>
      <c r="D217" t="s">
        <v>283</v>
      </c>
      <c r="I217" s="117" t="s">
        <v>939</v>
      </c>
    </row>
    <row r="218" spans="1:9" s="117" customFormat="1">
      <c r="A218" t="s">
        <v>1791</v>
      </c>
      <c r="B218" t="s">
        <v>1792</v>
      </c>
      <c r="C218" t="s">
        <v>833</v>
      </c>
      <c r="D218" t="s">
        <v>876</v>
      </c>
      <c r="I218" s="117" t="s">
        <v>244</v>
      </c>
    </row>
    <row r="219" spans="1:9" s="117" customFormat="1">
      <c r="A219" t="s">
        <v>1793</v>
      </c>
      <c r="B219" t="s">
        <v>1794</v>
      </c>
      <c r="C219" t="s">
        <v>833</v>
      </c>
      <c r="D219" t="s">
        <v>876</v>
      </c>
      <c r="I219" s="117" t="s">
        <v>246</v>
      </c>
    </row>
    <row r="220" spans="1:9" s="117" customFormat="1">
      <c r="A220" t="s">
        <v>85</v>
      </c>
      <c r="B220" t="s">
        <v>124</v>
      </c>
      <c r="C220" t="s">
        <v>833</v>
      </c>
      <c r="D220" t="s">
        <v>876</v>
      </c>
      <c r="I220" s="117" t="s">
        <v>940</v>
      </c>
    </row>
    <row r="221" spans="1:9" s="117" customFormat="1">
      <c r="A221" t="s">
        <v>86</v>
      </c>
      <c r="B221" t="s">
        <v>125</v>
      </c>
      <c r="C221" t="s">
        <v>833</v>
      </c>
      <c r="D221" t="s">
        <v>876</v>
      </c>
      <c r="I221" s="117" t="s">
        <v>941</v>
      </c>
    </row>
    <row r="222" spans="1:9" s="117" customFormat="1">
      <c r="A222" t="s">
        <v>1555</v>
      </c>
      <c r="B222" t="s">
        <v>1556</v>
      </c>
      <c r="C222" t="s">
        <v>833</v>
      </c>
      <c r="D222" t="s">
        <v>190</v>
      </c>
      <c r="I222" s="117" t="s">
        <v>1092</v>
      </c>
    </row>
    <row r="223" spans="1:9" s="117" customFormat="1">
      <c r="A223" t="s">
        <v>1557</v>
      </c>
      <c r="B223" t="s">
        <v>1558</v>
      </c>
      <c r="C223" t="s">
        <v>833</v>
      </c>
      <c r="D223" t="s">
        <v>190</v>
      </c>
      <c r="I223" s="117" t="s">
        <v>1093</v>
      </c>
    </row>
    <row r="224" spans="1:9" s="117" customFormat="1">
      <c r="A224" t="s">
        <v>747</v>
      </c>
      <c r="B224" t="s">
        <v>449</v>
      </c>
      <c r="C224" t="s">
        <v>828</v>
      </c>
      <c r="D224" t="s">
        <v>191</v>
      </c>
      <c r="I224" s="117" t="s">
        <v>1094</v>
      </c>
    </row>
    <row r="225" spans="1:9" s="117" customFormat="1">
      <c r="A225" t="s">
        <v>748</v>
      </c>
      <c r="B225" t="s">
        <v>450</v>
      </c>
      <c r="C225" t="s">
        <v>833</v>
      </c>
      <c r="D225" t="s">
        <v>876</v>
      </c>
      <c r="I225" s="117" t="s">
        <v>209</v>
      </c>
    </row>
    <row r="226" spans="1:9" s="117" customFormat="1">
      <c r="A226" t="s">
        <v>1795</v>
      </c>
      <c r="B226" t="s">
        <v>1796</v>
      </c>
      <c r="C226" t="s">
        <v>833</v>
      </c>
      <c r="D226" t="s">
        <v>876</v>
      </c>
      <c r="I226" s="117" t="s">
        <v>1097</v>
      </c>
    </row>
    <row r="227" spans="1:9" s="117" customFormat="1">
      <c r="A227" t="s">
        <v>1375</v>
      </c>
      <c r="B227" t="s">
        <v>1430</v>
      </c>
      <c r="C227" t="s">
        <v>833</v>
      </c>
      <c r="D227" t="s">
        <v>876</v>
      </c>
      <c r="I227" s="117" t="s">
        <v>1099</v>
      </c>
    </row>
    <row r="228" spans="1:9" s="117" customFormat="1">
      <c r="A228" t="s">
        <v>1559</v>
      </c>
      <c r="B228" t="s">
        <v>1560</v>
      </c>
      <c r="C228" t="s">
        <v>833</v>
      </c>
      <c r="D228" t="s">
        <v>876</v>
      </c>
      <c r="I228" s="117" t="s">
        <v>1101</v>
      </c>
    </row>
    <row r="229" spans="1:9" s="117" customFormat="1">
      <c r="A229" t="s">
        <v>1561</v>
      </c>
      <c r="B229" t="s">
        <v>1562</v>
      </c>
      <c r="C229" t="s">
        <v>833</v>
      </c>
      <c r="D229" t="s">
        <v>876</v>
      </c>
      <c r="I229" s="117" t="s">
        <v>167</v>
      </c>
    </row>
    <row r="230" spans="1:9" s="117" customFormat="1">
      <c r="A230" t="s">
        <v>1797</v>
      </c>
      <c r="B230" t="s">
        <v>1798</v>
      </c>
      <c r="C230" t="s">
        <v>828</v>
      </c>
      <c r="D230" t="s">
        <v>283</v>
      </c>
      <c r="I230" s="117" t="s">
        <v>102</v>
      </c>
    </row>
    <row r="231" spans="1:9" s="117" customFormat="1">
      <c r="A231" t="s">
        <v>1799</v>
      </c>
      <c r="B231" t="s">
        <v>1800</v>
      </c>
      <c r="C231" t="s">
        <v>828</v>
      </c>
      <c r="D231" t="s">
        <v>925</v>
      </c>
      <c r="I231" s="117" t="s">
        <v>103</v>
      </c>
    </row>
    <row r="232" spans="1:9" s="117" customFormat="1">
      <c r="A232" t="s">
        <v>1801</v>
      </c>
      <c r="B232" t="s">
        <v>1802</v>
      </c>
      <c r="C232" t="s">
        <v>828</v>
      </c>
      <c r="D232" t="s">
        <v>925</v>
      </c>
      <c r="I232" s="117" t="s">
        <v>1988</v>
      </c>
    </row>
    <row r="233" spans="1:9" s="117" customFormat="1">
      <c r="A233" t="s">
        <v>607</v>
      </c>
      <c r="B233" t="s">
        <v>1803</v>
      </c>
      <c r="C233" t="s">
        <v>828</v>
      </c>
      <c r="D233" t="s">
        <v>283</v>
      </c>
      <c r="I233" s="117" t="s">
        <v>987</v>
      </c>
    </row>
    <row r="234" spans="1:9" s="117" customFormat="1">
      <c r="A234" t="s">
        <v>1804</v>
      </c>
      <c r="B234" t="s">
        <v>1805</v>
      </c>
      <c r="C234" t="s">
        <v>828</v>
      </c>
      <c r="D234" t="s">
        <v>283</v>
      </c>
      <c r="I234" s="117" t="s">
        <v>990</v>
      </c>
    </row>
    <row r="235" spans="1:9" s="117" customFormat="1">
      <c r="A235" t="s">
        <v>1806</v>
      </c>
      <c r="B235" t="s">
        <v>1807</v>
      </c>
      <c r="C235" t="s">
        <v>833</v>
      </c>
      <c r="D235" t="s">
        <v>187</v>
      </c>
      <c r="I235" s="117" t="s">
        <v>994</v>
      </c>
    </row>
    <row r="236" spans="1:9" s="117" customFormat="1">
      <c r="A236" t="s">
        <v>608</v>
      </c>
      <c r="B236" t="s">
        <v>609</v>
      </c>
      <c r="C236" t="s">
        <v>833</v>
      </c>
      <c r="D236" t="s">
        <v>876</v>
      </c>
      <c r="I236" s="117" t="s">
        <v>1005</v>
      </c>
    </row>
    <row r="237" spans="1:9" s="117" customFormat="1">
      <c r="A237" t="s">
        <v>610</v>
      </c>
      <c r="B237" t="s">
        <v>1563</v>
      </c>
      <c r="C237" t="s">
        <v>828</v>
      </c>
      <c r="D237" t="s">
        <v>283</v>
      </c>
      <c r="I237" s="117" t="s">
        <v>1028</v>
      </c>
    </row>
    <row r="238" spans="1:9" s="117" customFormat="1">
      <c r="A238" t="s">
        <v>1808</v>
      </c>
      <c r="B238" t="s">
        <v>1808</v>
      </c>
      <c r="C238" t="s">
        <v>833</v>
      </c>
      <c r="D238" t="s">
        <v>925</v>
      </c>
      <c r="I238" s="117" t="s">
        <v>1032</v>
      </c>
    </row>
    <row r="239" spans="1:9" s="117" customFormat="1">
      <c r="A239" t="s">
        <v>611</v>
      </c>
      <c r="B239" t="s">
        <v>451</v>
      </c>
      <c r="C239" t="s">
        <v>828</v>
      </c>
      <c r="D239" t="s">
        <v>283</v>
      </c>
      <c r="I239" s="117" t="s">
        <v>1035</v>
      </c>
    </row>
    <row r="240" spans="1:9" s="117" customFormat="1">
      <c r="A240" t="s">
        <v>452</v>
      </c>
      <c r="B240" t="s">
        <v>612</v>
      </c>
      <c r="C240" t="s">
        <v>833</v>
      </c>
      <c r="D240" t="s">
        <v>876</v>
      </c>
      <c r="I240" s="117" t="s">
        <v>1040</v>
      </c>
    </row>
    <row r="241" spans="1:9" s="117" customFormat="1">
      <c r="A241" t="s">
        <v>613</v>
      </c>
      <c r="B241" t="s">
        <v>614</v>
      </c>
      <c r="C241" t="s">
        <v>828</v>
      </c>
      <c r="D241" t="s">
        <v>283</v>
      </c>
      <c r="I241" s="117" t="s">
        <v>920</v>
      </c>
    </row>
    <row r="242" spans="1:9" s="117" customFormat="1">
      <c r="A242" t="s">
        <v>615</v>
      </c>
      <c r="B242" t="s">
        <v>616</v>
      </c>
      <c r="C242" t="s">
        <v>828</v>
      </c>
      <c r="D242" t="s">
        <v>283</v>
      </c>
      <c r="I242" s="117" t="s">
        <v>949</v>
      </c>
    </row>
    <row r="243" spans="1:9" s="117" customFormat="1">
      <c r="A243" t="s">
        <v>617</v>
      </c>
      <c r="B243" t="s">
        <v>618</v>
      </c>
      <c r="C243" t="s">
        <v>828</v>
      </c>
      <c r="D243" t="s">
        <v>283</v>
      </c>
      <c r="I243" s="117" t="s">
        <v>928</v>
      </c>
    </row>
    <row r="244" spans="1:9" s="117" customFormat="1">
      <c r="A244" t="s">
        <v>619</v>
      </c>
      <c r="B244" t="s">
        <v>620</v>
      </c>
      <c r="C244" t="s">
        <v>828</v>
      </c>
      <c r="D244" t="s">
        <v>925</v>
      </c>
      <c r="I244" s="117" t="s">
        <v>951</v>
      </c>
    </row>
    <row r="245" spans="1:9" s="117" customFormat="1">
      <c r="A245" t="s">
        <v>1376</v>
      </c>
      <c r="B245" t="s">
        <v>1431</v>
      </c>
      <c r="C245" t="s">
        <v>833</v>
      </c>
      <c r="D245" t="s">
        <v>925</v>
      </c>
      <c r="I245" s="117" t="s">
        <v>953</v>
      </c>
    </row>
    <row r="246" spans="1:9" s="117" customFormat="1">
      <c r="A246" t="s">
        <v>1377</v>
      </c>
      <c r="B246" t="s">
        <v>1432</v>
      </c>
      <c r="C246" t="s">
        <v>833</v>
      </c>
      <c r="D246" t="s">
        <v>925</v>
      </c>
      <c r="I246" s="117" t="s">
        <v>955</v>
      </c>
    </row>
    <row r="247" spans="1:9" s="117" customFormat="1">
      <c r="A247" t="s">
        <v>621</v>
      </c>
      <c r="B247" t="s">
        <v>453</v>
      </c>
      <c r="C247" t="s">
        <v>828</v>
      </c>
      <c r="D247" t="s">
        <v>191</v>
      </c>
      <c r="I247" s="117" t="s">
        <v>958</v>
      </c>
    </row>
    <row r="248" spans="1:9" s="117" customFormat="1">
      <c r="A248" t="s">
        <v>622</v>
      </c>
      <c r="B248" t="s">
        <v>623</v>
      </c>
      <c r="C248" t="s">
        <v>828</v>
      </c>
      <c r="D248" t="s">
        <v>283</v>
      </c>
      <c r="I248" s="117" t="s">
        <v>973</v>
      </c>
    </row>
    <row r="249" spans="1:9" s="117" customFormat="1">
      <c r="A249" t="s">
        <v>624</v>
      </c>
      <c r="B249" t="s">
        <v>625</v>
      </c>
      <c r="C249" t="s">
        <v>828</v>
      </c>
      <c r="D249" t="s">
        <v>283</v>
      </c>
      <c r="I249" s="117" t="s">
        <v>975</v>
      </c>
    </row>
    <row r="250" spans="1:9" s="117" customFormat="1">
      <c r="A250" t="s">
        <v>626</v>
      </c>
      <c r="B250" t="s">
        <v>627</v>
      </c>
      <c r="C250" t="s">
        <v>833</v>
      </c>
      <c r="D250" t="s">
        <v>876</v>
      </c>
      <c r="I250" s="117" t="s">
        <v>976</v>
      </c>
    </row>
    <row r="251" spans="1:9" s="117" customFormat="1">
      <c r="A251" t="s">
        <v>454</v>
      </c>
      <c r="B251" t="s">
        <v>455</v>
      </c>
      <c r="C251" t="s">
        <v>833</v>
      </c>
      <c r="D251" t="s">
        <v>190</v>
      </c>
      <c r="I251" s="117" t="s">
        <v>938</v>
      </c>
    </row>
    <row r="252" spans="1:9" s="117" customFormat="1">
      <c r="A252" t="s">
        <v>1809</v>
      </c>
      <c r="B252" t="s">
        <v>1809</v>
      </c>
      <c r="C252" t="s">
        <v>833</v>
      </c>
      <c r="D252" t="s">
        <v>190</v>
      </c>
      <c r="I252" s="117" t="s">
        <v>889</v>
      </c>
    </row>
    <row r="253" spans="1:9" s="117" customFormat="1">
      <c r="A253" t="s">
        <v>1564</v>
      </c>
      <c r="B253" t="s">
        <v>1565</v>
      </c>
      <c r="C253" t="s">
        <v>833</v>
      </c>
      <c r="D253" t="s">
        <v>187</v>
      </c>
      <c r="I253" s="278"/>
    </row>
    <row r="254" spans="1:9" s="117" customFormat="1">
      <c r="A254" t="s">
        <v>331</v>
      </c>
      <c r="B254" t="s">
        <v>178</v>
      </c>
      <c r="C254" t="s">
        <v>833</v>
      </c>
      <c r="D254" t="s">
        <v>187</v>
      </c>
    </row>
    <row r="255" spans="1:9" s="117" customFormat="1">
      <c r="A255" t="s">
        <v>628</v>
      </c>
      <c r="B255" t="s">
        <v>1283</v>
      </c>
      <c r="C255" t="s">
        <v>833</v>
      </c>
      <c r="D255" t="s">
        <v>187</v>
      </c>
    </row>
    <row r="256" spans="1:9" s="117" customFormat="1">
      <c r="A256" t="s">
        <v>629</v>
      </c>
      <c r="B256" t="s">
        <v>630</v>
      </c>
      <c r="C256" t="s">
        <v>833</v>
      </c>
      <c r="D256" t="s">
        <v>187</v>
      </c>
    </row>
    <row r="257" spans="1:4" s="117" customFormat="1">
      <c r="A257" t="s">
        <v>1566</v>
      </c>
      <c r="B257" t="s">
        <v>1567</v>
      </c>
      <c r="C257" t="s">
        <v>828</v>
      </c>
      <c r="D257" t="s">
        <v>283</v>
      </c>
    </row>
    <row r="258" spans="1:4" s="117" customFormat="1">
      <c r="A258" t="s">
        <v>631</v>
      </c>
      <c r="B258" t="s">
        <v>632</v>
      </c>
      <c r="C258" t="s">
        <v>828</v>
      </c>
      <c r="D258" t="s">
        <v>283</v>
      </c>
    </row>
    <row r="259" spans="1:4" s="117" customFormat="1">
      <c r="A259" t="s">
        <v>633</v>
      </c>
      <c r="B259" t="s">
        <v>634</v>
      </c>
      <c r="C259" t="s">
        <v>828</v>
      </c>
      <c r="D259" t="s">
        <v>283</v>
      </c>
    </row>
    <row r="260" spans="1:4" s="117" customFormat="1">
      <c r="A260" t="s">
        <v>635</v>
      </c>
      <c r="B260" t="s">
        <v>636</v>
      </c>
      <c r="C260" t="s">
        <v>828</v>
      </c>
      <c r="D260" t="s">
        <v>925</v>
      </c>
    </row>
    <row r="261" spans="1:4" s="117" customFormat="1">
      <c r="A261" t="s">
        <v>637</v>
      </c>
      <c r="B261" t="s">
        <v>638</v>
      </c>
      <c r="C261" t="s">
        <v>828</v>
      </c>
      <c r="D261" t="s">
        <v>925</v>
      </c>
    </row>
    <row r="262" spans="1:4" s="117" customFormat="1">
      <c r="A262" t="s">
        <v>639</v>
      </c>
      <c r="B262" t="s">
        <v>640</v>
      </c>
      <c r="C262" t="s">
        <v>828</v>
      </c>
      <c r="D262" t="s">
        <v>925</v>
      </c>
    </row>
    <row r="263" spans="1:4" s="117" customFormat="1">
      <c r="A263" t="s">
        <v>641</v>
      </c>
      <c r="B263" t="s">
        <v>456</v>
      </c>
      <c r="C263" t="s">
        <v>833</v>
      </c>
      <c r="D263" t="s">
        <v>876</v>
      </c>
    </row>
    <row r="264" spans="1:4" s="117" customFormat="1">
      <c r="A264" t="s">
        <v>286</v>
      </c>
      <c r="B264" t="s">
        <v>287</v>
      </c>
      <c r="C264" t="s">
        <v>828</v>
      </c>
      <c r="D264" t="s">
        <v>283</v>
      </c>
    </row>
    <row r="265" spans="1:4" s="117" customFormat="1">
      <c r="A265" t="s">
        <v>150</v>
      </c>
      <c r="B265" t="s">
        <v>126</v>
      </c>
      <c r="C265" t="s">
        <v>833</v>
      </c>
      <c r="D265" t="s">
        <v>876</v>
      </c>
    </row>
    <row r="266" spans="1:4" s="117" customFormat="1">
      <c r="A266" t="s">
        <v>151</v>
      </c>
      <c r="B266" t="s">
        <v>127</v>
      </c>
      <c r="C266" t="s">
        <v>833</v>
      </c>
      <c r="D266" t="s">
        <v>876</v>
      </c>
    </row>
    <row r="267" spans="1:4" s="117" customFormat="1">
      <c r="A267" t="s">
        <v>642</v>
      </c>
      <c r="B267" t="s">
        <v>643</v>
      </c>
      <c r="C267" t="s">
        <v>833</v>
      </c>
      <c r="D267" t="s">
        <v>876</v>
      </c>
    </row>
    <row r="268" spans="1:4" s="117" customFormat="1">
      <c r="A268" t="s">
        <v>644</v>
      </c>
      <c r="B268" t="s">
        <v>645</v>
      </c>
      <c r="C268" t="s">
        <v>833</v>
      </c>
      <c r="D268" t="s">
        <v>187</v>
      </c>
    </row>
    <row r="269" spans="1:4" s="117" customFormat="1">
      <c r="A269" t="s">
        <v>646</v>
      </c>
      <c r="B269" t="s">
        <v>647</v>
      </c>
      <c r="C269" t="s">
        <v>833</v>
      </c>
      <c r="D269" t="s">
        <v>187</v>
      </c>
    </row>
    <row r="270" spans="1:4" s="117" customFormat="1">
      <c r="A270" t="s">
        <v>648</v>
      </c>
      <c r="B270" t="s">
        <v>649</v>
      </c>
      <c r="C270" t="s">
        <v>833</v>
      </c>
      <c r="D270" t="s">
        <v>187</v>
      </c>
    </row>
    <row r="271" spans="1:4" s="117" customFormat="1">
      <c r="A271" t="s">
        <v>650</v>
      </c>
      <c r="B271" t="s">
        <v>651</v>
      </c>
      <c r="C271" t="s">
        <v>833</v>
      </c>
      <c r="D271" t="s">
        <v>187</v>
      </c>
    </row>
    <row r="272" spans="1:4" s="117" customFormat="1">
      <c r="A272" t="s">
        <v>512</v>
      </c>
      <c r="B272" t="s">
        <v>513</v>
      </c>
      <c r="C272" t="s">
        <v>833</v>
      </c>
      <c r="D272" t="s">
        <v>187</v>
      </c>
    </row>
    <row r="273" spans="1:4" s="117" customFormat="1">
      <c r="A273" t="s">
        <v>514</v>
      </c>
      <c r="B273" t="s">
        <v>663</v>
      </c>
      <c r="C273" t="s">
        <v>833</v>
      </c>
      <c r="D273" t="s">
        <v>187</v>
      </c>
    </row>
    <row r="274" spans="1:4" s="117" customFormat="1">
      <c r="A274" t="s">
        <v>1568</v>
      </c>
      <c r="B274" t="s">
        <v>1569</v>
      </c>
      <c r="C274" t="s">
        <v>833</v>
      </c>
      <c r="D274" t="s">
        <v>187</v>
      </c>
    </row>
    <row r="275" spans="1:4" s="117" customFormat="1">
      <c r="A275" t="s">
        <v>1810</v>
      </c>
      <c r="B275" t="s">
        <v>1811</v>
      </c>
      <c r="C275" t="s">
        <v>833</v>
      </c>
      <c r="D275" t="s">
        <v>925</v>
      </c>
    </row>
    <row r="276" spans="1:4" s="117" customFormat="1">
      <c r="A276" t="s">
        <v>1570</v>
      </c>
      <c r="B276" t="s">
        <v>1571</v>
      </c>
      <c r="C276" t="s">
        <v>833</v>
      </c>
      <c r="D276" t="s">
        <v>925</v>
      </c>
    </row>
    <row r="277" spans="1:4" s="117" customFormat="1">
      <c r="A277" t="s">
        <v>664</v>
      </c>
      <c r="B277" t="s">
        <v>665</v>
      </c>
      <c r="C277" t="s">
        <v>833</v>
      </c>
      <c r="D277" t="s">
        <v>187</v>
      </c>
    </row>
    <row r="278" spans="1:4" s="117" customFormat="1">
      <c r="A278" t="s">
        <v>666</v>
      </c>
      <c r="B278" t="s">
        <v>1284</v>
      </c>
      <c r="C278" t="s">
        <v>833</v>
      </c>
      <c r="D278" t="s">
        <v>187</v>
      </c>
    </row>
    <row r="279" spans="1:4" s="117" customFormat="1">
      <c r="A279" t="s">
        <v>1812</v>
      </c>
      <c r="B279" t="s">
        <v>1813</v>
      </c>
      <c r="C279" t="s">
        <v>833</v>
      </c>
      <c r="D279" t="s">
        <v>187</v>
      </c>
    </row>
    <row r="280" spans="1:4" s="117" customFormat="1">
      <c r="A280" t="s">
        <v>1378</v>
      </c>
      <c r="B280" t="s">
        <v>1433</v>
      </c>
      <c r="C280" t="s">
        <v>828</v>
      </c>
      <c r="D280" t="s">
        <v>925</v>
      </c>
    </row>
    <row r="281" spans="1:4" s="117" customFormat="1">
      <c r="A281" t="s">
        <v>1379</v>
      </c>
      <c r="B281" t="s">
        <v>1434</v>
      </c>
      <c r="C281" t="s">
        <v>833</v>
      </c>
      <c r="D281" t="s">
        <v>876</v>
      </c>
    </row>
    <row r="282" spans="1:4" s="117" customFormat="1">
      <c r="A282" t="s">
        <v>667</v>
      </c>
      <c r="B282" t="s">
        <v>668</v>
      </c>
      <c r="C282" t="s">
        <v>833</v>
      </c>
      <c r="D282" t="s">
        <v>876</v>
      </c>
    </row>
    <row r="283" spans="1:4" s="117" customFormat="1">
      <c r="A283" t="s">
        <v>669</v>
      </c>
      <c r="B283" t="s">
        <v>457</v>
      </c>
      <c r="C283" t="s">
        <v>833</v>
      </c>
      <c r="D283" t="s">
        <v>876</v>
      </c>
    </row>
    <row r="284" spans="1:4" s="117" customFormat="1">
      <c r="A284" t="s">
        <v>1572</v>
      </c>
      <c r="B284" t="s">
        <v>1573</v>
      </c>
      <c r="C284" t="s">
        <v>833</v>
      </c>
      <c r="D284" t="s">
        <v>876</v>
      </c>
    </row>
    <row r="285" spans="1:4" s="117" customFormat="1">
      <c r="A285" t="s">
        <v>1574</v>
      </c>
      <c r="B285" t="s">
        <v>1575</v>
      </c>
      <c r="C285" t="s">
        <v>833</v>
      </c>
      <c r="D285" t="s">
        <v>876</v>
      </c>
    </row>
    <row r="286" spans="1:4" s="117" customFormat="1">
      <c r="A286" t="s">
        <v>1814</v>
      </c>
      <c r="B286" t="s">
        <v>1815</v>
      </c>
      <c r="C286" t="s">
        <v>833</v>
      </c>
      <c r="D286" t="s">
        <v>876</v>
      </c>
    </row>
    <row r="287" spans="1:4" s="117" customFormat="1">
      <c r="A287" t="s">
        <v>1576</v>
      </c>
      <c r="B287" t="s">
        <v>1577</v>
      </c>
      <c r="C287" t="s">
        <v>833</v>
      </c>
      <c r="D287" t="s">
        <v>876</v>
      </c>
    </row>
    <row r="288" spans="1:4" s="117" customFormat="1">
      <c r="A288" t="s">
        <v>1578</v>
      </c>
      <c r="B288" t="s">
        <v>1579</v>
      </c>
      <c r="C288" t="s">
        <v>833</v>
      </c>
      <c r="D288" t="s">
        <v>876</v>
      </c>
    </row>
    <row r="289" spans="1:4" s="117" customFormat="1">
      <c r="A289" t="s">
        <v>1816</v>
      </c>
      <c r="B289" t="s">
        <v>1817</v>
      </c>
      <c r="C289" t="s">
        <v>833</v>
      </c>
      <c r="D289" t="s">
        <v>876</v>
      </c>
    </row>
    <row r="290" spans="1:4" s="117" customFormat="1">
      <c r="A290" t="s">
        <v>1818</v>
      </c>
      <c r="B290" t="s">
        <v>1819</v>
      </c>
      <c r="C290" t="s">
        <v>833</v>
      </c>
      <c r="D290" t="s">
        <v>876</v>
      </c>
    </row>
    <row r="291" spans="1:4" s="117" customFormat="1">
      <c r="A291" t="s">
        <v>1580</v>
      </c>
      <c r="B291" t="s">
        <v>1581</v>
      </c>
      <c r="C291" t="s">
        <v>833</v>
      </c>
      <c r="D291" t="s">
        <v>876</v>
      </c>
    </row>
    <row r="292" spans="1:4" s="117" customFormat="1">
      <c r="A292" t="s">
        <v>670</v>
      </c>
      <c r="B292" t="s">
        <v>179</v>
      </c>
      <c r="C292" t="s">
        <v>833</v>
      </c>
      <c r="D292" t="s">
        <v>876</v>
      </c>
    </row>
    <row r="293" spans="1:4" s="117" customFormat="1">
      <c r="A293" t="s">
        <v>671</v>
      </c>
      <c r="B293" t="s">
        <v>672</v>
      </c>
      <c r="C293" t="s">
        <v>833</v>
      </c>
      <c r="D293" t="s">
        <v>876</v>
      </c>
    </row>
    <row r="294" spans="1:4" s="117" customFormat="1">
      <c r="A294" t="s">
        <v>673</v>
      </c>
      <c r="B294" t="s">
        <v>674</v>
      </c>
      <c r="C294" t="s">
        <v>833</v>
      </c>
      <c r="D294" t="s">
        <v>876</v>
      </c>
    </row>
    <row r="295" spans="1:4" s="117" customFormat="1">
      <c r="A295" t="s">
        <v>675</v>
      </c>
      <c r="B295" t="s">
        <v>676</v>
      </c>
      <c r="C295" t="s">
        <v>833</v>
      </c>
      <c r="D295" t="s">
        <v>876</v>
      </c>
    </row>
    <row r="296" spans="1:4" s="117" customFormat="1">
      <c r="A296" t="s">
        <v>529</v>
      </c>
      <c r="B296" t="s">
        <v>530</v>
      </c>
      <c r="C296" t="s">
        <v>833</v>
      </c>
      <c r="D296" t="s">
        <v>876</v>
      </c>
    </row>
    <row r="297" spans="1:4" s="117" customFormat="1">
      <c r="A297" t="s">
        <v>531</v>
      </c>
      <c r="B297" t="s">
        <v>532</v>
      </c>
      <c r="C297" t="s">
        <v>828</v>
      </c>
      <c r="D297" t="s">
        <v>283</v>
      </c>
    </row>
    <row r="298" spans="1:4" s="117" customFormat="1">
      <c r="A298" t="s">
        <v>533</v>
      </c>
      <c r="B298" t="s">
        <v>534</v>
      </c>
      <c r="C298" t="s">
        <v>828</v>
      </c>
      <c r="D298" t="s">
        <v>283</v>
      </c>
    </row>
    <row r="299" spans="1:4" s="117" customFormat="1">
      <c r="A299" t="s">
        <v>1582</v>
      </c>
      <c r="B299" t="s">
        <v>1583</v>
      </c>
      <c r="C299" t="s">
        <v>828</v>
      </c>
      <c r="D299" t="s">
        <v>925</v>
      </c>
    </row>
    <row r="300" spans="1:4" s="117" customFormat="1">
      <c r="A300" t="s">
        <v>1820</v>
      </c>
      <c r="B300" t="s">
        <v>1821</v>
      </c>
      <c r="C300" t="s">
        <v>828</v>
      </c>
      <c r="D300" t="s">
        <v>925</v>
      </c>
    </row>
    <row r="301" spans="1:4" s="117" customFormat="1">
      <c r="A301" t="s">
        <v>332</v>
      </c>
      <c r="B301" t="s">
        <v>333</v>
      </c>
      <c r="C301" t="s">
        <v>828</v>
      </c>
      <c r="D301" t="s">
        <v>191</v>
      </c>
    </row>
    <row r="302" spans="1:4" s="117" customFormat="1">
      <c r="A302" t="s">
        <v>535</v>
      </c>
      <c r="B302" t="s">
        <v>536</v>
      </c>
      <c r="C302" t="s">
        <v>828</v>
      </c>
      <c r="D302" t="s">
        <v>925</v>
      </c>
    </row>
    <row r="303" spans="1:4" s="117" customFormat="1">
      <c r="A303" t="s">
        <v>1822</v>
      </c>
      <c r="B303" t="s">
        <v>1823</v>
      </c>
      <c r="C303" t="s">
        <v>828</v>
      </c>
      <c r="D303" t="s">
        <v>925</v>
      </c>
    </row>
    <row r="304" spans="1:4" s="117" customFormat="1">
      <c r="A304" t="s">
        <v>537</v>
      </c>
      <c r="B304" t="s">
        <v>537</v>
      </c>
      <c r="C304" t="s">
        <v>828</v>
      </c>
      <c r="D304" t="s">
        <v>283</v>
      </c>
    </row>
    <row r="305" spans="1:4" s="117" customFormat="1">
      <c r="A305" t="s">
        <v>538</v>
      </c>
      <c r="B305" t="s">
        <v>539</v>
      </c>
      <c r="C305" t="s">
        <v>828</v>
      </c>
      <c r="D305" t="s">
        <v>283</v>
      </c>
    </row>
    <row r="306" spans="1:4" s="117" customFormat="1">
      <c r="A306" t="s">
        <v>540</v>
      </c>
      <c r="B306" t="s">
        <v>541</v>
      </c>
      <c r="C306" t="s">
        <v>828</v>
      </c>
      <c r="D306" t="s">
        <v>283</v>
      </c>
    </row>
    <row r="307" spans="1:4" s="117" customFormat="1">
      <c r="A307" t="s">
        <v>542</v>
      </c>
      <c r="B307" t="s">
        <v>458</v>
      </c>
      <c r="C307" t="s">
        <v>828</v>
      </c>
      <c r="D307" t="s">
        <v>925</v>
      </c>
    </row>
    <row r="308" spans="1:4" s="117" customFormat="1">
      <c r="A308" t="s">
        <v>543</v>
      </c>
      <c r="B308" t="s">
        <v>544</v>
      </c>
      <c r="C308" t="s">
        <v>828</v>
      </c>
      <c r="D308" t="s">
        <v>283</v>
      </c>
    </row>
    <row r="309" spans="1:4" s="117" customFormat="1">
      <c r="A309" t="s">
        <v>1824</v>
      </c>
      <c r="B309" t="s">
        <v>1825</v>
      </c>
      <c r="C309" t="s">
        <v>828</v>
      </c>
      <c r="D309" t="s">
        <v>925</v>
      </c>
    </row>
    <row r="310" spans="1:4" s="117" customFormat="1">
      <c r="A310" t="s">
        <v>1285</v>
      </c>
      <c r="B310" t="s">
        <v>1285</v>
      </c>
      <c r="C310" t="s">
        <v>828</v>
      </c>
      <c r="D310" t="s">
        <v>283</v>
      </c>
    </row>
    <row r="311" spans="1:4" s="117" customFormat="1">
      <c r="A311" t="s">
        <v>1380</v>
      </c>
      <c r="B311" t="s">
        <v>1435</v>
      </c>
      <c r="C311" t="s">
        <v>828</v>
      </c>
      <c r="D311" t="s">
        <v>283</v>
      </c>
    </row>
    <row r="312" spans="1:4" s="117" customFormat="1">
      <c r="A312" t="s">
        <v>545</v>
      </c>
      <c r="B312" t="s">
        <v>545</v>
      </c>
      <c r="C312" t="s">
        <v>828</v>
      </c>
      <c r="D312" t="s">
        <v>283</v>
      </c>
    </row>
    <row r="313" spans="1:4" s="117" customFormat="1">
      <c r="A313" t="s">
        <v>546</v>
      </c>
      <c r="B313" t="s">
        <v>547</v>
      </c>
      <c r="C313" t="s">
        <v>828</v>
      </c>
      <c r="D313" t="s">
        <v>283</v>
      </c>
    </row>
    <row r="314" spans="1:4" s="117" customFormat="1">
      <c r="A314" t="s">
        <v>548</v>
      </c>
      <c r="B314" t="s">
        <v>459</v>
      </c>
      <c r="C314" t="s">
        <v>833</v>
      </c>
      <c r="D314" t="s">
        <v>925</v>
      </c>
    </row>
    <row r="315" spans="1:4" s="117" customFormat="1">
      <c r="A315" t="s">
        <v>87</v>
      </c>
      <c r="B315" t="s">
        <v>128</v>
      </c>
      <c r="C315" t="s">
        <v>833</v>
      </c>
      <c r="D315" t="s">
        <v>876</v>
      </c>
    </row>
    <row r="316" spans="1:4" s="117" customFormat="1">
      <c r="A316" t="s">
        <v>1584</v>
      </c>
      <c r="B316" t="s">
        <v>1585</v>
      </c>
      <c r="C316" t="s">
        <v>833</v>
      </c>
      <c r="D316" t="s">
        <v>876</v>
      </c>
    </row>
    <row r="317" spans="1:4" s="117" customFormat="1">
      <c r="A317" t="s">
        <v>549</v>
      </c>
      <c r="B317" t="s">
        <v>460</v>
      </c>
      <c r="C317" t="s">
        <v>833</v>
      </c>
      <c r="D317" t="s">
        <v>876</v>
      </c>
    </row>
    <row r="318" spans="1:4" s="117" customFormat="1">
      <c r="A318" t="s">
        <v>288</v>
      </c>
      <c r="B318" t="s">
        <v>289</v>
      </c>
      <c r="C318" t="s">
        <v>833</v>
      </c>
      <c r="D318" t="s">
        <v>876</v>
      </c>
    </row>
    <row r="319" spans="1:4" s="117" customFormat="1">
      <c r="A319" t="s">
        <v>1286</v>
      </c>
      <c r="B319" t="s">
        <v>1287</v>
      </c>
      <c r="C319" t="s">
        <v>833</v>
      </c>
      <c r="D319" t="s">
        <v>876</v>
      </c>
    </row>
    <row r="320" spans="1:4" s="117" customFormat="1">
      <c r="A320" t="s">
        <v>88</v>
      </c>
      <c r="B320" t="s">
        <v>1436</v>
      </c>
      <c r="C320" t="s">
        <v>833</v>
      </c>
      <c r="D320" t="s">
        <v>876</v>
      </c>
    </row>
    <row r="321" spans="1:4" s="117" customFormat="1">
      <c r="A321" t="s">
        <v>1586</v>
      </c>
      <c r="B321" t="s">
        <v>1587</v>
      </c>
      <c r="C321" t="s">
        <v>833</v>
      </c>
      <c r="D321" t="s">
        <v>876</v>
      </c>
    </row>
    <row r="322" spans="1:4" s="117" customFormat="1">
      <c r="A322" t="s">
        <v>1381</v>
      </c>
      <c r="B322" t="s">
        <v>1437</v>
      </c>
      <c r="C322" t="s">
        <v>828</v>
      </c>
      <c r="D322" t="s">
        <v>925</v>
      </c>
    </row>
    <row r="323" spans="1:4" s="117" customFormat="1">
      <c r="A323" t="s">
        <v>1382</v>
      </c>
      <c r="B323" t="s">
        <v>1438</v>
      </c>
      <c r="C323" t="s">
        <v>828</v>
      </c>
      <c r="D323" t="s">
        <v>925</v>
      </c>
    </row>
    <row r="324" spans="1:4" s="117" customFormat="1">
      <c r="A324" t="s">
        <v>346</v>
      </c>
      <c r="B324" t="s">
        <v>347</v>
      </c>
      <c r="C324" t="s">
        <v>828</v>
      </c>
      <c r="D324" t="s">
        <v>191</v>
      </c>
    </row>
    <row r="325" spans="1:4" s="117" customFormat="1">
      <c r="A325" t="s">
        <v>1826</v>
      </c>
      <c r="B325" t="s">
        <v>1827</v>
      </c>
      <c r="C325" t="s">
        <v>833</v>
      </c>
      <c r="D325" t="s">
        <v>925</v>
      </c>
    </row>
    <row r="326" spans="1:4" s="117" customFormat="1">
      <c r="A326" t="s">
        <v>551</v>
      </c>
      <c r="B326" t="s">
        <v>348</v>
      </c>
      <c r="C326" t="s">
        <v>828</v>
      </c>
      <c r="D326" t="s">
        <v>283</v>
      </c>
    </row>
    <row r="327" spans="1:4" s="117" customFormat="1">
      <c r="A327" t="s">
        <v>552</v>
      </c>
      <c r="B327" t="s">
        <v>349</v>
      </c>
      <c r="C327" t="s">
        <v>828</v>
      </c>
      <c r="D327" t="s">
        <v>283</v>
      </c>
    </row>
    <row r="328" spans="1:4" s="117" customFormat="1">
      <c r="A328" t="s">
        <v>553</v>
      </c>
      <c r="B328" t="s">
        <v>350</v>
      </c>
      <c r="C328" t="s">
        <v>828</v>
      </c>
      <c r="D328" t="s">
        <v>283</v>
      </c>
    </row>
    <row r="329" spans="1:4" s="117" customFormat="1">
      <c r="A329" t="s">
        <v>554</v>
      </c>
      <c r="B329" t="s">
        <v>351</v>
      </c>
      <c r="C329" t="s">
        <v>828</v>
      </c>
      <c r="D329" t="s">
        <v>283</v>
      </c>
    </row>
    <row r="330" spans="1:4" s="117" customFormat="1">
      <c r="A330" t="s">
        <v>555</v>
      </c>
      <c r="B330" t="s">
        <v>352</v>
      </c>
      <c r="C330" t="s">
        <v>828</v>
      </c>
      <c r="D330" t="s">
        <v>283</v>
      </c>
    </row>
    <row r="331" spans="1:4" s="117" customFormat="1">
      <c r="A331" t="s">
        <v>926</v>
      </c>
      <c r="B331" t="s">
        <v>926</v>
      </c>
      <c r="C331" t="s">
        <v>828</v>
      </c>
      <c r="D331" t="s">
        <v>283</v>
      </c>
    </row>
    <row r="332" spans="1:4" s="117" customFormat="1">
      <c r="A332" t="s">
        <v>556</v>
      </c>
      <c r="B332" t="s">
        <v>353</v>
      </c>
      <c r="C332" t="s">
        <v>828</v>
      </c>
      <c r="D332" t="s">
        <v>283</v>
      </c>
    </row>
    <row r="333" spans="1:4" s="117" customFormat="1">
      <c r="A333" t="s">
        <v>557</v>
      </c>
      <c r="B333" t="s">
        <v>354</v>
      </c>
      <c r="C333" t="s">
        <v>828</v>
      </c>
      <c r="D333" t="s">
        <v>283</v>
      </c>
    </row>
    <row r="334" spans="1:4" s="117" customFormat="1">
      <c r="A334" t="s">
        <v>558</v>
      </c>
      <c r="B334" t="s">
        <v>355</v>
      </c>
      <c r="C334" t="s">
        <v>828</v>
      </c>
      <c r="D334" t="s">
        <v>283</v>
      </c>
    </row>
    <row r="335" spans="1:4" s="117" customFormat="1">
      <c r="A335" t="s">
        <v>89</v>
      </c>
      <c r="B335" t="s">
        <v>129</v>
      </c>
      <c r="C335" t="s">
        <v>828</v>
      </c>
      <c r="D335" t="s">
        <v>925</v>
      </c>
    </row>
    <row r="336" spans="1:4" s="117" customFormat="1">
      <c r="A336" t="s">
        <v>559</v>
      </c>
      <c r="B336" t="s">
        <v>356</v>
      </c>
      <c r="C336" t="s">
        <v>828</v>
      </c>
      <c r="D336" t="s">
        <v>191</v>
      </c>
    </row>
    <row r="337" spans="1:4" s="117" customFormat="1">
      <c r="A337" t="s">
        <v>560</v>
      </c>
      <c r="B337" t="s">
        <v>357</v>
      </c>
      <c r="C337" t="s">
        <v>828</v>
      </c>
      <c r="D337" t="s">
        <v>191</v>
      </c>
    </row>
    <row r="338" spans="1:4" s="117" customFormat="1">
      <c r="A338" t="s">
        <v>561</v>
      </c>
      <c r="B338" t="s">
        <v>358</v>
      </c>
      <c r="C338" t="s">
        <v>828</v>
      </c>
      <c r="D338" t="s">
        <v>191</v>
      </c>
    </row>
    <row r="339" spans="1:4" s="117" customFormat="1">
      <c r="A339" t="s">
        <v>1383</v>
      </c>
      <c r="B339" t="s">
        <v>1439</v>
      </c>
      <c r="C339" t="s">
        <v>833</v>
      </c>
      <c r="D339" t="s">
        <v>925</v>
      </c>
    </row>
    <row r="340" spans="1:4" s="117" customFormat="1">
      <c r="A340" t="s">
        <v>1384</v>
      </c>
      <c r="B340" t="s">
        <v>1440</v>
      </c>
      <c r="C340" t="s">
        <v>833</v>
      </c>
      <c r="D340" t="s">
        <v>925</v>
      </c>
    </row>
    <row r="341" spans="1:4" s="117" customFormat="1">
      <c r="A341" t="s">
        <v>562</v>
      </c>
      <c r="B341" t="s">
        <v>563</v>
      </c>
      <c r="C341" t="s">
        <v>833</v>
      </c>
      <c r="D341" t="s">
        <v>876</v>
      </c>
    </row>
    <row r="342" spans="1:4" s="117" customFormat="1">
      <c r="A342" t="s">
        <v>564</v>
      </c>
      <c r="B342" t="s">
        <v>565</v>
      </c>
      <c r="C342" t="s">
        <v>833</v>
      </c>
      <c r="D342" t="s">
        <v>876</v>
      </c>
    </row>
    <row r="343" spans="1:4" s="117" customFormat="1">
      <c r="A343" t="s">
        <v>566</v>
      </c>
      <c r="B343" t="s">
        <v>567</v>
      </c>
      <c r="C343" t="s">
        <v>833</v>
      </c>
      <c r="D343" t="s">
        <v>876</v>
      </c>
    </row>
    <row r="344" spans="1:4" s="117" customFormat="1">
      <c r="A344" t="s">
        <v>568</v>
      </c>
      <c r="B344" t="s">
        <v>569</v>
      </c>
      <c r="C344" t="s">
        <v>833</v>
      </c>
      <c r="D344" t="s">
        <v>876</v>
      </c>
    </row>
    <row r="345" spans="1:4" s="117" customFormat="1">
      <c r="A345" t="s">
        <v>90</v>
      </c>
      <c r="B345" t="s">
        <v>18</v>
      </c>
      <c r="C345" t="s">
        <v>833</v>
      </c>
      <c r="D345" t="s">
        <v>190</v>
      </c>
    </row>
    <row r="346" spans="1:4" s="117" customFormat="1">
      <c r="A346" t="s">
        <v>570</v>
      </c>
      <c r="B346" t="s">
        <v>571</v>
      </c>
      <c r="C346" t="s">
        <v>828</v>
      </c>
      <c r="D346" t="s">
        <v>283</v>
      </c>
    </row>
    <row r="347" spans="1:4" s="117" customFormat="1">
      <c r="A347" t="s">
        <v>572</v>
      </c>
      <c r="B347" t="s">
        <v>359</v>
      </c>
      <c r="C347" t="s">
        <v>833</v>
      </c>
      <c r="D347" t="s">
        <v>190</v>
      </c>
    </row>
    <row r="348" spans="1:4" s="117" customFormat="1">
      <c r="A348" t="s">
        <v>573</v>
      </c>
      <c r="B348" t="s">
        <v>574</v>
      </c>
      <c r="C348" t="s">
        <v>833</v>
      </c>
      <c r="D348" t="s">
        <v>190</v>
      </c>
    </row>
    <row r="349" spans="1:4" s="117" customFormat="1">
      <c r="A349" t="s">
        <v>1828</v>
      </c>
      <c r="B349" t="s">
        <v>1829</v>
      </c>
      <c r="C349" t="s">
        <v>833</v>
      </c>
      <c r="D349" t="s">
        <v>190</v>
      </c>
    </row>
    <row r="350" spans="1:4" s="117" customFormat="1">
      <c r="A350" t="s">
        <v>1830</v>
      </c>
      <c r="B350" t="s">
        <v>1831</v>
      </c>
      <c r="C350" t="s">
        <v>833</v>
      </c>
      <c r="D350" t="s">
        <v>190</v>
      </c>
    </row>
    <row r="351" spans="1:4" s="117" customFormat="1">
      <c r="A351" t="s">
        <v>927</v>
      </c>
      <c r="B351" t="s">
        <v>927</v>
      </c>
      <c r="C351" t="s">
        <v>833</v>
      </c>
      <c r="D351" t="s">
        <v>190</v>
      </c>
    </row>
    <row r="352" spans="1:4" s="117" customFormat="1">
      <c r="A352" t="s">
        <v>1588</v>
      </c>
      <c r="B352" t="s">
        <v>1589</v>
      </c>
      <c r="C352" t="s">
        <v>828</v>
      </c>
      <c r="D352" t="s">
        <v>925</v>
      </c>
    </row>
    <row r="353" spans="1:4" s="117" customFormat="1">
      <c r="A353" t="s">
        <v>1590</v>
      </c>
      <c r="B353" t="s">
        <v>1591</v>
      </c>
      <c r="C353" t="s">
        <v>828</v>
      </c>
      <c r="D353" t="s">
        <v>925</v>
      </c>
    </row>
    <row r="354" spans="1:4" s="117" customFormat="1">
      <c r="A354" t="s">
        <v>91</v>
      </c>
      <c r="B354" t="s">
        <v>19</v>
      </c>
      <c r="C354" t="s">
        <v>828</v>
      </c>
      <c r="D354" t="s">
        <v>283</v>
      </c>
    </row>
    <row r="355" spans="1:4" s="117" customFormat="1">
      <c r="A355" t="s">
        <v>575</v>
      </c>
      <c r="B355" t="s">
        <v>576</v>
      </c>
      <c r="C355" t="s">
        <v>828</v>
      </c>
      <c r="D355" t="s">
        <v>925</v>
      </c>
    </row>
    <row r="356" spans="1:4" s="117" customFormat="1">
      <c r="A356" t="s">
        <v>577</v>
      </c>
      <c r="B356" t="s">
        <v>578</v>
      </c>
      <c r="C356" t="s">
        <v>828</v>
      </c>
      <c r="D356" t="s">
        <v>283</v>
      </c>
    </row>
    <row r="357" spans="1:4" s="117" customFormat="1">
      <c r="A357" t="s">
        <v>1832</v>
      </c>
      <c r="B357" t="s">
        <v>1833</v>
      </c>
      <c r="C357" t="s">
        <v>828</v>
      </c>
      <c r="D357" t="s">
        <v>283</v>
      </c>
    </row>
    <row r="358" spans="1:4" s="117" customFormat="1">
      <c r="A358" t="s">
        <v>579</v>
      </c>
      <c r="B358" t="s">
        <v>360</v>
      </c>
      <c r="C358" t="s">
        <v>828</v>
      </c>
      <c r="D358" t="s">
        <v>925</v>
      </c>
    </row>
    <row r="359" spans="1:4" s="117" customFormat="1">
      <c r="A359" t="s">
        <v>1288</v>
      </c>
      <c r="B359" t="s">
        <v>1289</v>
      </c>
      <c r="C359" t="s">
        <v>828</v>
      </c>
      <c r="D359" t="s">
        <v>283</v>
      </c>
    </row>
    <row r="360" spans="1:4" s="117" customFormat="1">
      <c r="A360" t="s">
        <v>1834</v>
      </c>
      <c r="B360" t="s">
        <v>1835</v>
      </c>
      <c r="C360" t="s">
        <v>828</v>
      </c>
      <c r="D360" t="s">
        <v>191</v>
      </c>
    </row>
    <row r="361" spans="1:4" s="117" customFormat="1">
      <c r="A361" t="s">
        <v>1385</v>
      </c>
      <c r="B361" t="s">
        <v>1441</v>
      </c>
      <c r="C361" t="s">
        <v>828</v>
      </c>
      <c r="D361" t="s">
        <v>283</v>
      </c>
    </row>
    <row r="362" spans="1:4" s="117" customFormat="1">
      <c r="A362" t="s">
        <v>598</v>
      </c>
      <c r="B362" t="s">
        <v>20</v>
      </c>
      <c r="C362" t="s">
        <v>828</v>
      </c>
      <c r="D362" t="s">
        <v>283</v>
      </c>
    </row>
    <row r="363" spans="1:4" s="117" customFormat="1">
      <c r="A363" t="s">
        <v>599</v>
      </c>
      <c r="B363" t="s">
        <v>361</v>
      </c>
      <c r="C363" t="s">
        <v>828</v>
      </c>
      <c r="D363" t="s">
        <v>283</v>
      </c>
    </row>
    <row r="364" spans="1:4" s="117" customFormat="1">
      <c r="A364" t="s">
        <v>600</v>
      </c>
      <c r="B364" t="s">
        <v>362</v>
      </c>
      <c r="C364" t="s">
        <v>828</v>
      </c>
      <c r="D364" t="s">
        <v>283</v>
      </c>
    </row>
    <row r="365" spans="1:4" s="117" customFormat="1">
      <c r="A365" t="s">
        <v>601</v>
      </c>
      <c r="B365" t="s">
        <v>602</v>
      </c>
      <c r="C365" t="s">
        <v>828</v>
      </c>
      <c r="D365" t="s">
        <v>283</v>
      </c>
    </row>
    <row r="366" spans="1:4" s="117" customFormat="1">
      <c r="A366" t="s">
        <v>603</v>
      </c>
      <c r="B366" t="s">
        <v>604</v>
      </c>
      <c r="C366" t="s">
        <v>828</v>
      </c>
      <c r="D366" t="s">
        <v>283</v>
      </c>
    </row>
    <row r="367" spans="1:4" s="117" customFormat="1">
      <c r="A367" t="s">
        <v>605</v>
      </c>
      <c r="B367" t="s">
        <v>461</v>
      </c>
      <c r="C367" t="s">
        <v>828</v>
      </c>
      <c r="D367" t="s">
        <v>283</v>
      </c>
    </row>
    <row r="368" spans="1:4" s="117" customFormat="1">
      <c r="A368" t="s">
        <v>462</v>
      </c>
      <c r="B368" t="s">
        <v>463</v>
      </c>
      <c r="C368" t="s">
        <v>833</v>
      </c>
      <c r="D368" t="s">
        <v>876</v>
      </c>
    </row>
    <row r="369" spans="1:4" s="117" customFormat="1">
      <c r="A369" t="s">
        <v>464</v>
      </c>
      <c r="B369" t="s">
        <v>465</v>
      </c>
      <c r="C369" t="s">
        <v>828</v>
      </c>
      <c r="D369" t="s">
        <v>925</v>
      </c>
    </row>
    <row r="370" spans="1:4" s="117" customFormat="1">
      <c r="A370" t="s">
        <v>466</v>
      </c>
      <c r="B370" t="s">
        <v>467</v>
      </c>
      <c r="C370" t="s">
        <v>828</v>
      </c>
      <c r="D370" t="s">
        <v>925</v>
      </c>
    </row>
    <row r="371" spans="1:4" s="117" customFormat="1">
      <c r="A371" t="s">
        <v>180</v>
      </c>
      <c r="B371" t="s">
        <v>181</v>
      </c>
      <c r="C371" t="s">
        <v>828</v>
      </c>
      <c r="D371" t="s">
        <v>925</v>
      </c>
    </row>
    <row r="372" spans="1:4" s="117" customFormat="1">
      <c r="A372" t="s">
        <v>468</v>
      </c>
      <c r="B372" t="s">
        <v>469</v>
      </c>
      <c r="C372" t="s">
        <v>828</v>
      </c>
      <c r="D372" t="s">
        <v>925</v>
      </c>
    </row>
    <row r="373" spans="1:4" s="117" customFormat="1">
      <c r="A373" t="s">
        <v>182</v>
      </c>
      <c r="B373" t="s">
        <v>183</v>
      </c>
      <c r="C373" t="s">
        <v>828</v>
      </c>
      <c r="D373" t="s">
        <v>925</v>
      </c>
    </row>
    <row r="374" spans="1:4" s="117" customFormat="1">
      <c r="A374" t="s">
        <v>470</v>
      </c>
      <c r="B374" t="s">
        <v>471</v>
      </c>
      <c r="C374" t="s">
        <v>828</v>
      </c>
      <c r="D374" t="s">
        <v>283</v>
      </c>
    </row>
    <row r="375" spans="1:4" s="117" customFormat="1">
      <c r="A375" t="s">
        <v>472</v>
      </c>
      <c r="B375" t="s">
        <v>473</v>
      </c>
      <c r="C375" t="s">
        <v>828</v>
      </c>
      <c r="D375" t="s">
        <v>283</v>
      </c>
    </row>
    <row r="376" spans="1:4" s="117" customFormat="1">
      <c r="A376" t="s">
        <v>474</v>
      </c>
      <c r="B376" t="s">
        <v>475</v>
      </c>
      <c r="C376" t="s">
        <v>828</v>
      </c>
      <c r="D376" t="s">
        <v>283</v>
      </c>
    </row>
    <row r="377" spans="1:4" s="117" customFormat="1">
      <c r="A377" t="s">
        <v>476</v>
      </c>
      <c r="B377" t="s">
        <v>477</v>
      </c>
      <c r="C377" t="s">
        <v>828</v>
      </c>
      <c r="D377" t="s">
        <v>283</v>
      </c>
    </row>
    <row r="378" spans="1:4" s="117" customFormat="1">
      <c r="A378" t="s">
        <v>478</v>
      </c>
      <c r="B378" t="s">
        <v>479</v>
      </c>
      <c r="C378" t="s">
        <v>828</v>
      </c>
      <c r="D378" t="s">
        <v>283</v>
      </c>
    </row>
    <row r="379" spans="1:4" s="117" customFormat="1">
      <c r="A379" t="s">
        <v>480</v>
      </c>
      <c r="B379" t="s">
        <v>481</v>
      </c>
      <c r="C379" t="s">
        <v>828</v>
      </c>
      <c r="D379" t="s">
        <v>283</v>
      </c>
    </row>
    <row r="380" spans="1:4" s="117" customFormat="1">
      <c r="A380" t="s">
        <v>1592</v>
      </c>
      <c r="B380" t="s">
        <v>1593</v>
      </c>
      <c r="C380" t="s">
        <v>828</v>
      </c>
      <c r="D380" t="s">
        <v>191</v>
      </c>
    </row>
    <row r="381" spans="1:4" s="117" customFormat="1">
      <c r="A381" t="s">
        <v>482</v>
      </c>
      <c r="B381" t="s">
        <v>483</v>
      </c>
      <c r="C381" t="s">
        <v>833</v>
      </c>
      <c r="D381" t="s">
        <v>925</v>
      </c>
    </row>
    <row r="382" spans="1:4" s="117" customFormat="1">
      <c r="A382" t="s">
        <v>1290</v>
      </c>
      <c r="B382" t="s">
        <v>1291</v>
      </c>
      <c r="C382" t="s">
        <v>828</v>
      </c>
      <c r="D382" t="s">
        <v>283</v>
      </c>
    </row>
    <row r="383" spans="1:4" s="117" customFormat="1">
      <c r="A383" t="s">
        <v>484</v>
      </c>
      <c r="B383" t="s">
        <v>484</v>
      </c>
      <c r="C383" t="s">
        <v>828</v>
      </c>
      <c r="D383" t="s">
        <v>283</v>
      </c>
    </row>
    <row r="384" spans="1:4" s="117" customFormat="1">
      <c r="A384" t="s">
        <v>1292</v>
      </c>
      <c r="B384" t="s">
        <v>1293</v>
      </c>
      <c r="C384" t="s">
        <v>828</v>
      </c>
      <c r="D384" t="s">
        <v>283</v>
      </c>
    </row>
    <row r="385" spans="1:4" s="117" customFormat="1">
      <c r="A385" t="s">
        <v>1836</v>
      </c>
      <c r="B385" t="s">
        <v>1837</v>
      </c>
      <c r="C385" t="s">
        <v>833</v>
      </c>
      <c r="D385" t="s">
        <v>876</v>
      </c>
    </row>
    <row r="386" spans="1:4" s="117" customFormat="1">
      <c r="A386" t="s">
        <v>485</v>
      </c>
      <c r="B386" t="s">
        <v>485</v>
      </c>
      <c r="C386" t="s">
        <v>833</v>
      </c>
      <c r="D386" t="s">
        <v>876</v>
      </c>
    </row>
    <row r="387" spans="1:4" s="117" customFormat="1">
      <c r="A387" t="s">
        <v>486</v>
      </c>
      <c r="B387" t="s">
        <v>486</v>
      </c>
      <c r="C387" t="s">
        <v>833</v>
      </c>
      <c r="D387" t="s">
        <v>876</v>
      </c>
    </row>
    <row r="388" spans="1:4" s="117" customFormat="1">
      <c r="A388" t="s">
        <v>487</v>
      </c>
      <c r="B388" t="s">
        <v>487</v>
      </c>
      <c r="C388" t="s">
        <v>833</v>
      </c>
      <c r="D388" t="s">
        <v>876</v>
      </c>
    </row>
    <row r="389" spans="1:4" s="117" customFormat="1">
      <c r="A389" t="s">
        <v>488</v>
      </c>
      <c r="B389" t="s">
        <v>488</v>
      </c>
      <c r="C389" t="s">
        <v>833</v>
      </c>
      <c r="D389" t="s">
        <v>876</v>
      </c>
    </row>
    <row r="390" spans="1:4" s="117" customFormat="1">
      <c r="A390" t="s">
        <v>489</v>
      </c>
      <c r="B390" t="s">
        <v>363</v>
      </c>
      <c r="C390" t="s">
        <v>833</v>
      </c>
      <c r="D390" t="s">
        <v>876</v>
      </c>
    </row>
    <row r="391" spans="1:4" s="117" customFormat="1">
      <c r="A391" t="s">
        <v>490</v>
      </c>
      <c r="B391" t="s">
        <v>491</v>
      </c>
      <c r="C391" t="s">
        <v>828</v>
      </c>
      <c r="D391" t="s">
        <v>283</v>
      </c>
    </row>
    <row r="392" spans="1:4" s="117" customFormat="1">
      <c r="A392" t="s">
        <v>492</v>
      </c>
      <c r="B392" t="s">
        <v>493</v>
      </c>
      <c r="C392" t="s">
        <v>828</v>
      </c>
      <c r="D392" t="s">
        <v>925</v>
      </c>
    </row>
    <row r="393" spans="1:4" s="117" customFormat="1">
      <c r="A393" t="s">
        <v>494</v>
      </c>
      <c r="B393" t="s">
        <v>495</v>
      </c>
      <c r="C393" t="s">
        <v>833</v>
      </c>
      <c r="D393" t="s">
        <v>876</v>
      </c>
    </row>
    <row r="394" spans="1:4" s="117" customFormat="1">
      <c r="A394" t="s">
        <v>496</v>
      </c>
      <c r="B394" t="s">
        <v>497</v>
      </c>
      <c r="C394" t="s">
        <v>833</v>
      </c>
      <c r="D394" t="s">
        <v>876</v>
      </c>
    </row>
    <row r="395" spans="1:4" s="117" customFormat="1">
      <c r="A395" t="s">
        <v>1838</v>
      </c>
      <c r="B395" t="s">
        <v>1839</v>
      </c>
      <c r="C395" t="s">
        <v>833</v>
      </c>
      <c r="D395" t="s">
        <v>925</v>
      </c>
    </row>
    <row r="396" spans="1:4" s="117" customFormat="1">
      <c r="A396" t="s">
        <v>1594</v>
      </c>
      <c r="B396" t="s">
        <v>1595</v>
      </c>
      <c r="C396" t="s">
        <v>828</v>
      </c>
      <c r="D396" t="s">
        <v>925</v>
      </c>
    </row>
    <row r="397" spans="1:4" s="117" customFormat="1">
      <c r="A397" t="s">
        <v>1596</v>
      </c>
      <c r="B397" t="s">
        <v>1597</v>
      </c>
      <c r="C397" t="s">
        <v>828</v>
      </c>
      <c r="D397" t="s">
        <v>925</v>
      </c>
    </row>
    <row r="398" spans="1:4" s="117" customFormat="1">
      <c r="A398" t="s">
        <v>184</v>
      </c>
      <c r="B398" t="s">
        <v>1999</v>
      </c>
      <c r="C398" t="s">
        <v>828</v>
      </c>
      <c r="D398" t="s">
        <v>283</v>
      </c>
    </row>
    <row r="399" spans="1:4" s="117" customFormat="1">
      <c r="A399" t="s">
        <v>1598</v>
      </c>
      <c r="B399" t="s">
        <v>2000</v>
      </c>
      <c r="C399" t="s">
        <v>828</v>
      </c>
      <c r="D399" t="s">
        <v>283</v>
      </c>
    </row>
    <row r="400" spans="1:4" s="117" customFormat="1">
      <c r="A400" t="s">
        <v>498</v>
      </c>
      <c r="B400" t="s">
        <v>499</v>
      </c>
      <c r="C400" t="s">
        <v>828</v>
      </c>
      <c r="D400" t="s">
        <v>283</v>
      </c>
    </row>
    <row r="401" spans="1:4" s="117" customFormat="1">
      <c r="A401" t="s">
        <v>97</v>
      </c>
      <c r="B401" t="s">
        <v>21</v>
      </c>
      <c r="C401" t="s">
        <v>828</v>
      </c>
      <c r="D401" t="s">
        <v>283</v>
      </c>
    </row>
    <row r="402" spans="1:4" s="117" customFormat="1">
      <c r="A402" t="s">
        <v>500</v>
      </c>
      <c r="B402" t="s">
        <v>501</v>
      </c>
      <c r="C402" t="s">
        <v>833</v>
      </c>
      <c r="D402" t="s">
        <v>925</v>
      </c>
    </row>
    <row r="403" spans="1:4" s="117" customFormat="1">
      <c r="A403" t="s">
        <v>502</v>
      </c>
      <c r="B403" t="s">
        <v>503</v>
      </c>
      <c r="C403" t="s">
        <v>828</v>
      </c>
      <c r="D403" t="s">
        <v>283</v>
      </c>
    </row>
    <row r="404" spans="1:4" s="117" customFormat="1">
      <c r="A404" t="s">
        <v>504</v>
      </c>
      <c r="B404" t="s">
        <v>505</v>
      </c>
      <c r="C404" t="s">
        <v>833</v>
      </c>
      <c r="D404" t="s">
        <v>876</v>
      </c>
    </row>
    <row r="405" spans="1:4" s="117" customFormat="1">
      <c r="A405" t="s">
        <v>506</v>
      </c>
      <c r="B405" t="s">
        <v>507</v>
      </c>
      <c r="C405" t="s">
        <v>833</v>
      </c>
      <c r="D405" t="s">
        <v>876</v>
      </c>
    </row>
    <row r="406" spans="1:4" s="117" customFormat="1">
      <c r="A406" t="s">
        <v>515</v>
      </c>
      <c r="B406" t="s">
        <v>516</v>
      </c>
      <c r="C406" t="s">
        <v>833</v>
      </c>
      <c r="D406" t="s">
        <v>876</v>
      </c>
    </row>
    <row r="407" spans="1:4" s="117" customFormat="1">
      <c r="A407" t="s">
        <v>1599</v>
      </c>
      <c r="B407" t="s">
        <v>1600</v>
      </c>
      <c r="C407" t="s">
        <v>828</v>
      </c>
      <c r="D407" t="s">
        <v>283</v>
      </c>
    </row>
    <row r="408" spans="1:4" s="117" customFormat="1">
      <c r="A408" t="s">
        <v>290</v>
      </c>
      <c r="B408" t="s">
        <v>232</v>
      </c>
      <c r="C408" t="s">
        <v>833</v>
      </c>
      <c r="D408" t="s">
        <v>876</v>
      </c>
    </row>
    <row r="409" spans="1:4" s="117" customFormat="1">
      <c r="A409" t="s">
        <v>382</v>
      </c>
      <c r="B409" t="s">
        <v>383</v>
      </c>
      <c r="C409" t="s">
        <v>833</v>
      </c>
      <c r="D409" t="s">
        <v>876</v>
      </c>
    </row>
    <row r="410" spans="1:4" s="117" customFormat="1">
      <c r="A410" t="s">
        <v>517</v>
      </c>
      <c r="B410" t="s">
        <v>518</v>
      </c>
      <c r="C410" t="s">
        <v>828</v>
      </c>
      <c r="D410" t="s">
        <v>925</v>
      </c>
    </row>
    <row r="411" spans="1:4" s="117" customFormat="1">
      <c r="A411" t="s">
        <v>1386</v>
      </c>
      <c r="B411" t="s">
        <v>1442</v>
      </c>
      <c r="C411" t="s">
        <v>828</v>
      </c>
      <c r="D411" t="s">
        <v>925</v>
      </c>
    </row>
    <row r="412" spans="1:4" s="117" customFormat="1">
      <c r="A412" t="s">
        <v>519</v>
      </c>
      <c r="B412" t="s">
        <v>364</v>
      </c>
      <c r="C412" t="s">
        <v>828</v>
      </c>
      <c r="D412" t="s">
        <v>283</v>
      </c>
    </row>
    <row r="413" spans="1:4" s="117" customFormat="1">
      <c r="A413" t="s">
        <v>1840</v>
      </c>
      <c r="B413" t="s">
        <v>1841</v>
      </c>
      <c r="C413" t="s">
        <v>833</v>
      </c>
      <c r="D413" t="s">
        <v>925</v>
      </c>
    </row>
    <row r="414" spans="1:4" s="117" customFormat="1">
      <c r="A414" t="s">
        <v>1842</v>
      </c>
      <c r="B414" t="s">
        <v>1843</v>
      </c>
      <c r="C414" t="s">
        <v>833</v>
      </c>
      <c r="D414" t="s">
        <v>925</v>
      </c>
    </row>
    <row r="415" spans="1:4" s="117" customFormat="1">
      <c r="A415" t="s">
        <v>1844</v>
      </c>
      <c r="B415" t="s">
        <v>1845</v>
      </c>
      <c r="C415" t="s">
        <v>833</v>
      </c>
      <c r="D415" t="s">
        <v>925</v>
      </c>
    </row>
    <row r="416" spans="1:4" s="117" customFormat="1">
      <c r="A416" t="s">
        <v>1387</v>
      </c>
      <c r="B416" t="s">
        <v>1443</v>
      </c>
      <c r="C416" t="s">
        <v>833</v>
      </c>
      <c r="D416" t="s">
        <v>187</v>
      </c>
    </row>
    <row r="417" spans="1:4" s="117" customFormat="1">
      <c r="A417" t="s">
        <v>1846</v>
      </c>
      <c r="B417" t="s">
        <v>1847</v>
      </c>
      <c r="C417" t="s">
        <v>828</v>
      </c>
      <c r="D417" t="s">
        <v>925</v>
      </c>
    </row>
    <row r="418" spans="1:4" s="117" customFormat="1">
      <c r="A418" t="s">
        <v>1601</v>
      </c>
      <c r="B418" t="s">
        <v>1602</v>
      </c>
      <c r="C418" t="s">
        <v>828</v>
      </c>
      <c r="D418" t="s">
        <v>925</v>
      </c>
    </row>
    <row r="419" spans="1:4" s="117" customFormat="1">
      <c r="A419" t="s">
        <v>152</v>
      </c>
      <c r="B419" t="s">
        <v>22</v>
      </c>
      <c r="C419" t="s">
        <v>833</v>
      </c>
      <c r="D419" t="s">
        <v>925</v>
      </c>
    </row>
    <row r="420" spans="1:4" s="117" customFormat="1">
      <c r="A420" t="s">
        <v>1603</v>
      </c>
      <c r="B420" t="s">
        <v>1604</v>
      </c>
      <c r="C420" t="s">
        <v>833</v>
      </c>
      <c r="D420" t="s">
        <v>925</v>
      </c>
    </row>
    <row r="421" spans="1:4" s="117" customFormat="1">
      <c r="A421" t="s">
        <v>1605</v>
      </c>
      <c r="B421" t="s">
        <v>1606</v>
      </c>
      <c r="C421" t="s">
        <v>828</v>
      </c>
      <c r="D421" t="s">
        <v>283</v>
      </c>
    </row>
    <row r="422" spans="1:4" s="117" customFormat="1">
      <c r="A422" t="s">
        <v>1388</v>
      </c>
      <c r="B422" t="s">
        <v>1444</v>
      </c>
      <c r="C422" t="s">
        <v>828</v>
      </c>
      <c r="D422" t="s">
        <v>925</v>
      </c>
    </row>
    <row r="423" spans="1:4" s="117" customFormat="1">
      <c r="A423" t="s">
        <v>520</v>
      </c>
      <c r="B423" t="s">
        <v>365</v>
      </c>
      <c r="C423" t="s">
        <v>833</v>
      </c>
      <c r="D423" t="s">
        <v>876</v>
      </c>
    </row>
    <row r="424" spans="1:4" s="117" customFormat="1">
      <c r="A424" t="s">
        <v>521</v>
      </c>
      <c r="B424" t="s">
        <v>366</v>
      </c>
      <c r="C424" t="s">
        <v>828</v>
      </c>
      <c r="D424" t="s">
        <v>925</v>
      </c>
    </row>
    <row r="425" spans="1:4" s="117" customFormat="1">
      <c r="A425" t="s">
        <v>522</v>
      </c>
      <c r="B425" t="s">
        <v>523</v>
      </c>
      <c r="C425" t="s">
        <v>828</v>
      </c>
      <c r="D425" t="s">
        <v>283</v>
      </c>
    </row>
    <row r="426" spans="1:4" s="117" customFormat="1">
      <c r="A426" t="s">
        <v>1389</v>
      </c>
      <c r="B426" t="s">
        <v>1445</v>
      </c>
      <c r="C426" t="s">
        <v>828</v>
      </c>
      <c r="D426" t="s">
        <v>283</v>
      </c>
    </row>
    <row r="427" spans="1:4" s="117" customFormat="1">
      <c r="A427" t="s">
        <v>525</v>
      </c>
      <c r="B427" t="s">
        <v>526</v>
      </c>
      <c r="C427" t="s">
        <v>833</v>
      </c>
      <c r="D427" t="s">
        <v>187</v>
      </c>
    </row>
    <row r="428" spans="1:4" s="117" customFormat="1">
      <c r="A428" t="s">
        <v>527</v>
      </c>
      <c r="B428" t="s">
        <v>528</v>
      </c>
      <c r="C428" t="s">
        <v>833</v>
      </c>
      <c r="D428" t="s">
        <v>187</v>
      </c>
    </row>
    <row r="429" spans="1:4" s="117" customFormat="1">
      <c r="A429" t="s">
        <v>1848</v>
      </c>
      <c r="B429" t="s">
        <v>1849</v>
      </c>
      <c r="C429" t="s">
        <v>828</v>
      </c>
      <c r="D429" t="s">
        <v>283</v>
      </c>
    </row>
    <row r="430" spans="1:4" s="117" customFormat="1">
      <c r="A430" t="s">
        <v>153</v>
      </c>
      <c r="B430" t="s">
        <v>23</v>
      </c>
      <c r="C430" t="s">
        <v>828</v>
      </c>
      <c r="D430" t="s">
        <v>191</v>
      </c>
    </row>
    <row r="431" spans="1:4" s="117" customFormat="1">
      <c r="A431" t="s">
        <v>405</v>
      </c>
      <c r="B431" t="s">
        <v>406</v>
      </c>
      <c r="C431" t="s">
        <v>828</v>
      </c>
      <c r="D431" t="s">
        <v>283</v>
      </c>
    </row>
    <row r="432" spans="1:4" s="117" customFormat="1">
      <c r="A432" t="s">
        <v>407</v>
      </c>
      <c r="B432" t="s">
        <v>408</v>
      </c>
      <c r="C432" t="s">
        <v>828</v>
      </c>
      <c r="D432" t="s">
        <v>283</v>
      </c>
    </row>
    <row r="433" spans="1:4" s="117" customFormat="1">
      <c r="A433" t="s">
        <v>1607</v>
      </c>
      <c r="B433" t="s">
        <v>1608</v>
      </c>
      <c r="C433" t="s">
        <v>828</v>
      </c>
      <c r="D433" t="s">
        <v>283</v>
      </c>
    </row>
    <row r="434" spans="1:4" s="117" customFormat="1">
      <c r="A434" t="s">
        <v>1261</v>
      </c>
      <c r="B434" t="s">
        <v>1262</v>
      </c>
      <c r="C434" t="s">
        <v>828</v>
      </c>
      <c r="D434" t="s">
        <v>283</v>
      </c>
    </row>
    <row r="435" spans="1:4" s="117" customFormat="1">
      <c r="A435" t="s">
        <v>1263</v>
      </c>
      <c r="B435" t="s">
        <v>1264</v>
      </c>
      <c r="C435" t="s">
        <v>828</v>
      </c>
      <c r="D435" t="s">
        <v>283</v>
      </c>
    </row>
    <row r="436" spans="1:4" s="117" customFormat="1">
      <c r="A436" t="s">
        <v>1969</v>
      </c>
      <c r="B436" t="s">
        <v>1970</v>
      </c>
      <c r="C436" t="s">
        <v>828</v>
      </c>
      <c r="D436" t="s">
        <v>283</v>
      </c>
    </row>
    <row r="437" spans="1:4" s="117" customFormat="1">
      <c r="A437" t="s">
        <v>1971</v>
      </c>
      <c r="B437" t="s">
        <v>1850</v>
      </c>
      <c r="C437" t="s">
        <v>828</v>
      </c>
      <c r="D437" t="s">
        <v>925</v>
      </c>
    </row>
    <row r="438" spans="1:4" s="117" customFormat="1">
      <c r="A438" t="s">
        <v>1265</v>
      </c>
      <c r="B438" t="s">
        <v>1972</v>
      </c>
      <c r="C438" t="s">
        <v>833</v>
      </c>
      <c r="D438" t="s">
        <v>190</v>
      </c>
    </row>
    <row r="439" spans="1:4" s="117" customFormat="1">
      <c r="A439" t="s">
        <v>1266</v>
      </c>
      <c r="B439" t="s">
        <v>1267</v>
      </c>
      <c r="C439" t="s">
        <v>828</v>
      </c>
      <c r="D439" t="s">
        <v>925</v>
      </c>
    </row>
    <row r="440" spans="1:4" s="117" customFormat="1">
      <c r="A440" t="s">
        <v>1268</v>
      </c>
      <c r="B440" t="s">
        <v>24</v>
      </c>
      <c r="C440" t="s">
        <v>828</v>
      </c>
      <c r="D440" t="s">
        <v>283</v>
      </c>
    </row>
    <row r="441" spans="1:4" s="117" customFormat="1">
      <c r="A441" t="s">
        <v>1269</v>
      </c>
      <c r="B441" t="s">
        <v>1270</v>
      </c>
      <c r="C441" t="s">
        <v>828</v>
      </c>
      <c r="D441" t="s">
        <v>283</v>
      </c>
    </row>
    <row r="442" spans="1:4" s="117" customFormat="1">
      <c r="A442" t="s">
        <v>384</v>
      </c>
      <c r="B442" t="s">
        <v>233</v>
      </c>
      <c r="C442" t="s">
        <v>828</v>
      </c>
      <c r="D442" t="s">
        <v>191</v>
      </c>
    </row>
    <row r="443" spans="1:4" s="117" customFormat="1">
      <c r="A443" t="s">
        <v>1390</v>
      </c>
      <c r="B443" t="s">
        <v>1446</v>
      </c>
      <c r="C443" t="s">
        <v>828</v>
      </c>
      <c r="D443" t="s">
        <v>283</v>
      </c>
    </row>
    <row r="444" spans="1:4" s="117" customFormat="1">
      <c r="A444" t="s">
        <v>1391</v>
      </c>
      <c r="B444" t="s">
        <v>1447</v>
      </c>
      <c r="C444" t="s">
        <v>828</v>
      </c>
      <c r="D444" t="s">
        <v>283</v>
      </c>
    </row>
    <row r="445" spans="1:4" s="117" customFormat="1">
      <c r="A445" t="s">
        <v>1271</v>
      </c>
      <c r="B445" t="s">
        <v>367</v>
      </c>
      <c r="C445" t="s">
        <v>828</v>
      </c>
      <c r="D445" t="s">
        <v>925</v>
      </c>
    </row>
    <row r="446" spans="1:4" s="117" customFormat="1">
      <c r="A446" t="s">
        <v>1609</v>
      </c>
      <c r="B446" t="s">
        <v>1610</v>
      </c>
      <c r="C446" t="s">
        <v>828</v>
      </c>
      <c r="D446" t="s">
        <v>283</v>
      </c>
    </row>
    <row r="447" spans="1:4" s="117" customFormat="1">
      <c r="A447" t="s">
        <v>1272</v>
      </c>
      <c r="B447" t="s">
        <v>368</v>
      </c>
      <c r="C447" t="s">
        <v>833</v>
      </c>
      <c r="D447" t="s">
        <v>925</v>
      </c>
    </row>
    <row r="448" spans="1:4" s="117" customFormat="1">
      <c r="A448" t="s">
        <v>1273</v>
      </c>
      <c r="B448" t="s">
        <v>369</v>
      </c>
      <c r="C448" t="s">
        <v>833</v>
      </c>
      <c r="D448" t="s">
        <v>925</v>
      </c>
    </row>
    <row r="449" spans="1:4" s="117" customFormat="1">
      <c r="A449" t="s">
        <v>1274</v>
      </c>
      <c r="B449" t="s">
        <v>1973</v>
      </c>
      <c r="C449" t="s">
        <v>828</v>
      </c>
      <c r="D449" t="s">
        <v>925</v>
      </c>
    </row>
    <row r="450" spans="1:4" s="117" customFormat="1">
      <c r="A450" t="s">
        <v>985</v>
      </c>
      <c r="B450" t="s">
        <v>986</v>
      </c>
      <c r="C450" t="s">
        <v>833</v>
      </c>
      <c r="D450" t="s">
        <v>925</v>
      </c>
    </row>
    <row r="451" spans="1:4" s="117" customFormat="1">
      <c r="A451" t="s">
        <v>370</v>
      </c>
      <c r="B451" t="s">
        <v>371</v>
      </c>
      <c r="C451" t="s">
        <v>833</v>
      </c>
      <c r="D451" t="s">
        <v>876</v>
      </c>
    </row>
    <row r="452" spans="1:4" s="117" customFormat="1">
      <c r="A452" t="s">
        <v>1611</v>
      </c>
      <c r="B452" t="s">
        <v>1612</v>
      </c>
      <c r="C452" t="s">
        <v>833</v>
      </c>
      <c r="D452" t="s">
        <v>876</v>
      </c>
    </row>
    <row r="453" spans="1:4" s="117" customFormat="1">
      <c r="A453" t="s">
        <v>1275</v>
      </c>
      <c r="B453" t="s">
        <v>372</v>
      </c>
      <c r="C453" t="s">
        <v>833</v>
      </c>
      <c r="D453" t="s">
        <v>876</v>
      </c>
    </row>
    <row r="454" spans="1:4" s="117" customFormat="1">
      <c r="A454" t="s">
        <v>1294</v>
      </c>
      <c r="B454" t="s">
        <v>1295</v>
      </c>
      <c r="C454" t="s">
        <v>833</v>
      </c>
      <c r="D454" t="s">
        <v>187</v>
      </c>
    </row>
    <row r="455" spans="1:4" s="117" customFormat="1">
      <c r="A455" t="s">
        <v>1296</v>
      </c>
      <c r="B455" t="s">
        <v>1297</v>
      </c>
      <c r="C455" t="s">
        <v>833</v>
      </c>
      <c r="D455" t="s">
        <v>187</v>
      </c>
    </row>
    <row r="456" spans="1:4" s="117" customFormat="1">
      <c r="A456" t="s">
        <v>1613</v>
      </c>
      <c r="B456" t="s">
        <v>1614</v>
      </c>
      <c r="C456" t="s">
        <v>828</v>
      </c>
      <c r="D456" t="s">
        <v>925</v>
      </c>
    </row>
    <row r="457" spans="1:4" s="117" customFormat="1">
      <c r="A457" t="s">
        <v>1851</v>
      </c>
      <c r="B457" t="s">
        <v>1852</v>
      </c>
      <c r="C457" t="s">
        <v>828</v>
      </c>
      <c r="D457" t="s">
        <v>283</v>
      </c>
    </row>
    <row r="458" spans="1:4" s="117" customFormat="1">
      <c r="A458" t="s">
        <v>1276</v>
      </c>
      <c r="B458" t="s">
        <v>1277</v>
      </c>
      <c r="C458" t="s">
        <v>828</v>
      </c>
      <c r="D458" t="s">
        <v>925</v>
      </c>
    </row>
    <row r="459" spans="1:4" s="117" customFormat="1">
      <c r="A459" t="s">
        <v>1278</v>
      </c>
      <c r="B459" t="s">
        <v>1279</v>
      </c>
      <c r="C459" t="s">
        <v>828</v>
      </c>
      <c r="D459" t="s">
        <v>925</v>
      </c>
    </row>
    <row r="460" spans="1:4" s="117" customFormat="1">
      <c r="A460" t="s">
        <v>1280</v>
      </c>
      <c r="B460" t="s">
        <v>1281</v>
      </c>
      <c r="C460" t="s">
        <v>828</v>
      </c>
      <c r="D460" t="s">
        <v>925</v>
      </c>
    </row>
    <row r="461" spans="1:4" s="117" customFormat="1">
      <c r="A461" t="s">
        <v>1282</v>
      </c>
      <c r="B461" t="s">
        <v>373</v>
      </c>
      <c r="C461" t="s">
        <v>828</v>
      </c>
      <c r="D461" t="s">
        <v>925</v>
      </c>
    </row>
    <row r="462" spans="1:4" s="117" customFormat="1">
      <c r="A462" t="s">
        <v>1143</v>
      </c>
      <c r="B462" t="s">
        <v>1144</v>
      </c>
      <c r="C462" t="s">
        <v>833</v>
      </c>
      <c r="D462" t="s">
        <v>187</v>
      </c>
    </row>
    <row r="463" spans="1:4" s="117" customFormat="1">
      <c r="A463" t="s">
        <v>1145</v>
      </c>
      <c r="B463" t="s">
        <v>1146</v>
      </c>
      <c r="C463" t="s">
        <v>833</v>
      </c>
      <c r="D463" t="s">
        <v>187</v>
      </c>
    </row>
    <row r="464" spans="1:4" s="117" customFormat="1">
      <c r="A464" t="s">
        <v>1147</v>
      </c>
      <c r="B464" t="s">
        <v>25</v>
      </c>
      <c r="C464" t="s">
        <v>833</v>
      </c>
      <c r="D464" t="s">
        <v>187</v>
      </c>
    </row>
    <row r="465" spans="1:4" s="117" customFormat="1">
      <c r="A465" t="s">
        <v>1148</v>
      </c>
      <c r="B465" t="s">
        <v>26</v>
      </c>
      <c r="C465" t="s">
        <v>833</v>
      </c>
      <c r="D465" t="s">
        <v>187</v>
      </c>
    </row>
    <row r="466" spans="1:4" s="117" customFormat="1">
      <c r="A466" t="s">
        <v>1392</v>
      </c>
      <c r="B466" t="s">
        <v>1448</v>
      </c>
      <c r="C466" t="s">
        <v>828</v>
      </c>
      <c r="D466" t="s">
        <v>925</v>
      </c>
    </row>
    <row r="467" spans="1:4" s="117" customFormat="1">
      <c r="A467" t="s">
        <v>1853</v>
      </c>
      <c r="B467" t="s">
        <v>1854</v>
      </c>
      <c r="C467" t="s">
        <v>828</v>
      </c>
      <c r="D467" t="s">
        <v>925</v>
      </c>
    </row>
    <row r="468" spans="1:4" s="117" customFormat="1">
      <c r="A468" t="s">
        <v>334</v>
      </c>
      <c r="B468" t="s">
        <v>335</v>
      </c>
      <c r="C468" t="s">
        <v>828</v>
      </c>
      <c r="D468" t="s">
        <v>191</v>
      </c>
    </row>
    <row r="469" spans="1:4" s="117" customFormat="1">
      <c r="A469" t="s">
        <v>1149</v>
      </c>
      <c r="B469" t="s">
        <v>374</v>
      </c>
      <c r="C469" t="s">
        <v>833</v>
      </c>
      <c r="D469" t="s">
        <v>190</v>
      </c>
    </row>
    <row r="470" spans="1:4" s="117" customFormat="1">
      <c r="A470" t="s">
        <v>1150</v>
      </c>
      <c r="B470" t="s">
        <v>1151</v>
      </c>
      <c r="C470" t="s">
        <v>828</v>
      </c>
      <c r="D470" t="s">
        <v>191</v>
      </c>
    </row>
    <row r="471" spans="1:4" s="117" customFormat="1">
      <c r="A471" t="s">
        <v>1615</v>
      </c>
      <c r="B471" t="s">
        <v>1616</v>
      </c>
      <c r="C471" t="s">
        <v>828</v>
      </c>
      <c r="D471" t="s">
        <v>283</v>
      </c>
    </row>
    <row r="472" spans="1:4" s="117" customFormat="1">
      <c r="A472" t="s">
        <v>1617</v>
      </c>
      <c r="B472" t="s">
        <v>1618</v>
      </c>
      <c r="C472" t="s">
        <v>828</v>
      </c>
      <c r="D472" t="s">
        <v>925</v>
      </c>
    </row>
    <row r="473" spans="1:4" s="117" customFormat="1">
      <c r="A473" t="s">
        <v>1152</v>
      </c>
      <c r="B473" t="s">
        <v>1153</v>
      </c>
      <c r="C473" t="s">
        <v>828</v>
      </c>
      <c r="D473" t="s">
        <v>191</v>
      </c>
    </row>
    <row r="474" spans="1:4" s="117" customFormat="1">
      <c r="A474" t="s">
        <v>1154</v>
      </c>
      <c r="B474" t="s">
        <v>1449</v>
      </c>
      <c r="C474" t="s">
        <v>833</v>
      </c>
      <c r="D474" t="s">
        <v>876</v>
      </c>
    </row>
    <row r="475" spans="1:4" s="117" customFormat="1">
      <c r="A475" t="s">
        <v>1155</v>
      </c>
      <c r="B475" t="s">
        <v>375</v>
      </c>
      <c r="C475" t="s">
        <v>833</v>
      </c>
      <c r="D475" t="s">
        <v>876</v>
      </c>
    </row>
    <row r="476" spans="1:4" s="117" customFormat="1">
      <c r="A476" t="s">
        <v>1619</v>
      </c>
      <c r="B476" t="s">
        <v>1620</v>
      </c>
      <c r="C476" t="s">
        <v>828</v>
      </c>
      <c r="D476" t="s">
        <v>925</v>
      </c>
    </row>
    <row r="477" spans="1:4" s="117" customFormat="1">
      <c r="A477" t="s">
        <v>1855</v>
      </c>
      <c r="B477" t="s">
        <v>1856</v>
      </c>
      <c r="C477" t="s">
        <v>833</v>
      </c>
      <c r="D477" t="s">
        <v>190</v>
      </c>
    </row>
    <row r="478" spans="1:4" s="117" customFormat="1">
      <c r="A478" t="s">
        <v>1621</v>
      </c>
      <c r="B478" t="s">
        <v>1622</v>
      </c>
      <c r="C478" t="s">
        <v>833</v>
      </c>
      <c r="D478" t="s">
        <v>190</v>
      </c>
    </row>
    <row r="479" spans="1:4" s="117" customFormat="1">
      <c r="A479" t="s">
        <v>1623</v>
      </c>
      <c r="B479" t="s">
        <v>1624</v>
      </c>
      <c r="C479" t="s">
        <v>828</v>
      </c>
      <c r="D479" t="s">
        <v>283</v>
      </c>
    </row>
    <row r="480" spans="1:4" s="117" customFormat="1">
      <c r="A480" t="s">
        <v>1156</v>
      </c>
      <c r="B480" t="s">
        <v>1157</v>
      </c>
      <c r="C480" t="s">
        <v>828</v>
      </c>
      <c r="D480" t="s">
        <v>283</v>
      </c>
    </row>
    <row r="481" spans="1:4" s="117" customFormat="1">
      <c r="A481" t="s">
        <v>1319</v>
      </c>
      <c r="B481" t="s">
        <v>376</v>
      </c>
      <c r="C481" t="s">
        <v>828</v>
      </c>
      <c r="D481" t="s">
        <v>191</v>
      </c>
    </row>
    <row r="482" spans="1:4" s="117" customFormat="1">
      <c r="A482" t="s">
        <v>1320</v>
      </c>
      <c r="B482" t="s">
        <v>377</v>
      </c>
      <c r="C482" t="s">
        <v>828</v>
      </c>
      <c r="D482" t="s">
        <v>191</v>
      </c>
    </row>
    <row r="483" spans="1:4" s="117" customFormat="1">
      <c r="A483" t="s">
        <v>1321</v>
      </c>
      <c r="B483" t="s">
        <v>378</v>
      </c>
      <c r="C483" t="s">
        <v>828</v>
      </c>
      <c r="D483" t="s">
        <v>191</v>
      </c>
    </row>
    <row r="484" spans="1:4" s="117" customFormat="1">
      <c r="A484" t="s">
        <v>1322</v>
      </c>
      <c r="B484" t="s">
        <v>379</v>
      </c>
      <c r="C484" t="s">
        <v>828</v>
      </c>
      <c r="D484" t="s">
        <v>191</v>
      </c>
    </row>
    <row r="485" spans="1:4" s="117" customFormat="1">
      <c r="A485" t="s">
        <v>1625</v>
      </c>
      <c r="B485" t="s">
        <v>1989</v>
      </c>
      <c r="C485" t="s">
        <v>833</v>
      </c>
      <c r="D485" t="s">
        <v>190</v>
      </c>
    </row>
    <row r="486" spans="1:4" s="117" customFormat="1">
      <c r="A486" t="s">
        <v>1626</v>
      </c>
      <c r="B486" t="s">
        <v>1627</v>
      </c>
      <c r="C486" t="s">
        <v>828</v>
      </c>
      <c r="D486" t="s">
        <v>283</v>
      </c>
    </row>
    <row r="487" spans="1:4" s="117" customFormat="1">
      <c r="A487" t="s">
        <v>1628</v>
      </c>
      <c r="B487" t="s">
        <v>1629</v>
      </c>
      <c r="C487" t="s">
        <v>828</v>
      </c>
      <c r="D487" t="s">
        <v>283</v>
      </c>
    </row>
    <row r="488" spans="1:4" s="117" customFormat="1">
      <c r="A488" t="s">
        <v>1323</v>
      </c>
      <c r="B488" t="s">
        <v>1324</v>
      </c>
      <c r="C488" t="s">
        <v>828</v>
      </c>
      <c r="D488" t="s">
        <v>283</v>
      </c>
    </row>
    <row r="489" spans="1:4" s="117" customFormat="1">
      <c r="A489" t="s">
        <v>154</v>
      </c>
      <c r="B489" t="s">
        <v>155</v>
      </c>
      <c r="C489" t="s">
        <v>828</v>
      </c>
      <c r="D489" t="s">
        <v>283</v>
      </c>
    </row>
    <row r="490" spans="1:4" s="117" customFormat="1">
      <c r="A490" t="s">
        <v>1857</v>
      </c>
      <c r="B490" t="s">
        <v>1858</v>
      </c>
      <c r="C490" t="s">
        <v>828</v>
      </c>
      <c r="D490" t="s">
        <v>283</v>
      </c>
    </row>
    <row r="491" spans="1:4" s="117" customFormat="1">
      <c r="A491" t="s">
        <v>1859</v>
      </c>
      <c r="B491" t="s">
        <v>1859</v>
      </c>
      <c r="C491" t="s">
        <v>828</v>
      </c>
      <c r="D491" t="s">
        <v>925</v>
      </c>
    </row>
    <row r="492" spans="1:4" s="117" customFormat="1">
      <c r="A492" t="s">
        <v>1325</v>
      </c>
      <c r="B492" t="s">
        <v>1630</v>
      </c>
      <c r="C492" t="s">
        <v>828</v>
      </c>
      <c r="D492" t="s">
        <v>283</v>
      </c>
    </row>
    <row r="493" spans="1:4" s="117" customFormat="1">
      <c r="A493" t="s">
        <v>1326</v>
      </c>
      <c r="B493" t="s">
        <v>1327</v>
      </c>
      <c r="C493" t="s">
        <v>828</v>
      </c>
      <c r="D493" t="s">
        <v>925</v>
      </c>
    </row>
    <row r="494" spans="1:4" s="117" customFormat="1">
      <c r="A494" t="s">
        <v>156</v>
      </c>
      <c r="B494" t="s">
        <v>157</v>
      </c>
      <c r="C494" t="s">
        <v>833</v>
      </c>
      <c r="D494" t="s">
        <v>925</v>
      </c>
    </row>
    <row r="495" spans="1:4" s="117" customFormat="1">
      <c r="A495" t="s">
        <v>234</v>
      </c>
      <c r="B495" t="s">
        <v>235</v>
      </c>
      <c r="C495" t="s">
        <v>828</v>
      </c>
      <c r="D495" t="s">
        <v>191</v>
      </c>
    </row>
    <row r="496" spans="1:4" s="117" customFormat="1">
      <c r="A496" t="s">
        <v>1631</v>
      </c>
      <c r="B496" t="s">
        <v>1632</v>
      </c>
      <c r="C496" t="s">
        <v>828</v>
      </c>
      <c r="D496" t="s">
        <v>925</v>
      </c>
    </row>
    <row r="497" spans="1:4" s="117" customFormat="1">
      <c r="A497" t="s">
        <v>1328</v>
      </c>
      <c r="B497" t="s">
        <v>1985</v>
      </c>
      <c r="C497" t="s">
        <v>828</v>
      </c>
      <c r="D497" t="s">
        <v>283</v>
      </c>
    </row>
    <row r="498" spans="1:4" s="117" customFormat="1">
      <c r="A498" t="s">
        <v>1329</v>
      </c>
      <c r="B498" t="s">
        <v>1330</v>
      </c>
      <c r="C498" t="s">
        <v>828</v>
      </c>
      <c r="D498" t="s">
        <v>283</v>
      </c>
    </row>
    <row r="499" spans="1:4" s="117" customFormat="1">
      <c r="A499" t="s">
        <v>1331</v>
      </c>
      <c r="B499" t="s">
        <v>1332</v>
      </c>
      <c r="C499" t="s">
        <v>828</v>
      </c>
      <c r="D499" t="s">
        <v>283</v>
      </c>
    </row>
    <row r="500" spans="1:4" s="117" customFormat="1">
      <c r="A500" t="s">
        <v>236</v>
      </c>
      <c r="B500" t="s">
        <v>237</v>
      </c>
      <c r="C500" t="s">
        <v>828</v>
      </c>
      <c r="D500" t="s">
        <v>283</v>
      </c>
    </row>
    <row r="501" spans="1:4" s="117" customFormat="1">
      <c r="A501" t="s">
        <v>1860</v>
      </c>
      <c r="B501" t="s">
        <v>1861</v>
      </c>
      <c r="C501" t="s">
        <v>828</v>
      </c>
      <c r="D501" t="s">
        <v>283</v>
      </c>
    </row>
    <row r="502" spans="1:4" s="117" customFormat="1">
      <c r="A502" t="s">
        <v>1633</v>
      </c>
      <c r="B502" t="s">
        <v>1634</v>
      </c>
      <c r="C502" t="s">
        <v>828</v>
      </c>
      <c r="D502" t="s">
        <v>283</v>
      </c>
    </row>
    <row r="503" spans="1:4" s="117" customFormat="1">
      <c r="A503" t="s">
        <v>1635</v>
      </c>
      <c r="B503" t="s">
        <v>1636</v>
      </c>
      <c r="C503" t="s">
        <v>828</v>
      </c>
      <c r="D503" t="s">
        <v>283</v>
      </c>
    </row>
    <row r="504" spans="1:4" s="117" customFormat="1">
      <c r="A504" t="s">
        <v>1333</v>
      </c>
      <c r="B504" t="s">
        <v>1334</v>
      </c>
      <c r="C504" t="s">
        <v>828</v>
      </c>
      <c r="D504" t="s">
        <v>283</v>
      </c>
    </row>
    <row r="505" spans="1:4" s="117" customFormat="1">
      <c r="A505" t="s">
        <v>1335</v>
      </c>
      <c r="B505" t="s">
        <v>1336</v>
      </c>
      <c r="C505" t="s">
        <v>828</v>
      </c>
      <c r="D505" t="s">
        <v>925</v>
      </c>
    </row>
    <row r="506" spans="1:4" s="117" customFormat="1">
      <c r="A506" t="s">
        <v>1337</v>
      </c>
      <c r="B506" t="s">
        <v>380</v>
      </c>
      <c r="C506" t="s">
        <v>833</v>
      </c>
      <c r="D506" t="s">
        <v>876</v>
      </c>
    </row>
    <row r="507" spans="1:4" s="117" customFormat="1">
      <c r="A507" t="s">
        <v>1338</v>
      </c>
      <c r="B507" t="s">
        <v>1339</v>
      </c>
      <c r="C507" t="s">
        <v>828</v>
      </c>
      <c r="D507" t="s">
        <v>191</v>
      </c>
    </row>
    <row r="508" spans="1:4" s="117" customFormat="1">
      <c r="A508" t="s">
        <v>1340</v>
      </c>
      <c r="B508" t="s">
        <v>381</v>
      </c>
      <c r="C508" t="s">
        <v>828</v>
      </c>
      <c r="D508" t="s">
        <v>191</v>
      </c>
    </row>
    <row r="509" spans="1:4" s="117" customFormat="1">
      <c r="A509" t="s">
        <v>1862</v>
      </c>
      <c r="B509" t="s">
        <v>1863</v>
      </c>
      <c r="C509" t="s">
        <v>828</v>
      </c>
      <c r="D509" t="s">
        <v>925</v>
      </c>
    </row>
    <row r="510" spans="1:4" s="117" customFormat="1">
      <c r="A510" t="s">
        <v>1637</v>
      </c>
      <c r="B510" t="s">
        <v>1638</v>
      </c>
      <c r="C510" t="s">
        <v>828</v>
      </c>
      <c r="D510" t="s">
        <v>925</v>
      </c>
    </row>
    <row r="511" spans="1:4" s="117" customFormat="1">
      <c r="A511" t="s">
        <v>1393</v>
      </c>
      <c r="B511" t="s">
        <v>1450</v>
      </c>
      <c r="C511" t="s">
        <v>833</v>
      </c>
      <c r="D511" t="s">
        <v>925</v>
      </c>
    </row>
    <row r="512" spans="1:4" s="117" customFormat="1">
      <c r="A512" t="s">
        <v>1639</v>
      </c>
      <c r="B512" t="s">
        <v>1640</v>
      </c>
      <c r="C512" t="s">
        <v>833</v>
      </c>
      <c r="D512" t="s">
        <v>925</v>
      </c>
    </row>
    <row r="513" spans="1:4" s="117" customFormat="1">
      <c r="A513" t="s">
        <v>1864</v>
      </c>
      <c r="B513" t="s">
        <v>1865</v>
      </c>
      <c r="C513" t="s">
        <v>828</v>
      </c>
      <c r="D513" t="s">
        <v>191</v>
      </c>
    </row>
    <row r="514" spans="1:4" s="117" customFormat="1">
      <c r="A514" t="s">
        <v>508</v>
      </c>
      <c r="B514" t="s">
        <v>509</v>
      </c>
      <c r="C514" t="s">
        <v>833</v>
      </c>
      <c r="D514" t="s">
        <v>876</v>
      </c>
    </row>
    <row r="515" spans="1:4" s="117" customFormat="1">
      <c r="A515" t="s">
        <v>1866</v>
      </c>
      <c r="B515" t="s">
        <v>1867</v>
      </c>
      <c r="C515" t="s">
        <v>833</v>
      </c>
      <c r="D515" t="s">
        <v>876</v>
      </c>
    </row>
    <row r="516" spans="1:4" s="117" customFormat="1">
      <c r="A516" t="s">
        <v>1868</v>
      </c>
      <c r="B516" t="s">
        <v>1869</v>
      </c>
      <c r="C516" t="s">
        <v>833</v>
      </c>
      <c r="D516" t="s">
        <v>876</v>
      </c>
    </row>
    <row r="517" spans="1:4" s="117" customFormat="1">
      <c r="A517" t="s">
        <v>1870</v>
      </c>
      <c r="B517" t="s">
        <v>1871</v>
      </c>
      <c r="C517" t="s">
        <v>833</v>
      </c>
      <c r="D517" t="s">
        <v>876</v>
      </c>
    </row>
    <row r="518" spans="1:4" s="117" customFormat="1">
      <c r="A518" t="s">
        <v>510</v>
      </c>
      <c r="B518" t="s">
        <v>511</v>
      </c>
      <c r="C518" t="s">
        <v>833</v>
      </c>
      <c r="D518" t="s">
        <v>876</v>
      </c>
    </row>
    <row r="519" spans="1:4" s="117" customFormat="1">
      <c r="A519" t="s">
        <v>1872</v>
      </c>
      <c r="B519" t="s">
        <v>1873</v>
      </c>
      <c r="C519" t="s">
        <v>833</v>
      </c>
      <c r="D519" t="s">
        <v>876</v>
      </c>
    </row>
    <row r="520" spans="1:4" s="117" customFormat="1">
      <c r="A520" t="s">
        <v>1192</v>
      </c>
      <c r="B520" t="s">
        <v>238</v>
      </c>
      <c r="C520" t="s">
        <v>833</v>
      </c>
      <c r="D520" t="s">
        <v>876</v>
      </c>
    </row>
    <row r="521" spans="1:4" s="117" customFormat="1">
      <c r="A521" t="s">
        <v>385</v>
      </c>
      <c r="B521" t="s">
        <v>386</v>
      </c>
      <c r="C521" t="s">
        <v>833</v>
      </c>
      <c r="D521" t="s">
        <v>876</v>
      </c>
    </row>
    <row r="522" spans="1:4" s="117" customFormat="1">
      <c r="A522" t="s">
        <v>1874</v>
      </c>
      <c r="B522" t="s">
        <v>1875</v>
      </c>
      <c r="C522" t="s">
        <v>828</v>
      </c>
      <c r="D522" t="s">
        <v>191</v>
      </c>
    </row>
    <row r="523" spans="1:4" s="117" customFormat="1">
      <c r="A523" t="s">
        <v>1876</v>
      </c>
      <c r="B523" t="s">
        <v>1877</v>
      </c>
      <c r="C523" t="s">
        <v>828</v>
      </c>
      <c r="D523" t="s">
        <v>925</v>
      </c>
    </row>
    <row r="524" spans="1:4" s="117" customFormat="1">
      <c r="A524" t="s">
        <v>1878</v>
      </c>
      <c r="B524" t="s">
        <v>1878</v>
      </c>
      <c r="C524" t="s">
        <v>828</v>
      </c>
      <c r="D524" t="s">
        <v>191</v>
      </c>
    </row>
    <row r="525" spans="1:4" s="117" customFormat="1">
      <c r="A525" t="s">
        <v>158</v>
      </c>
      <c r="B525" t="s">
        <v>27</v>
      </c>
      <c r="C525" t="s">
        <v>833</v>
      </c>
      <c r="D525" t="s">
        <v>190</v>
      </c>
    </row>
    <row r="526" spans="1:4" s="117" customFormat="1">
      <c r="A526" t="s">
        <v>1193</v>
      </c>
      <c r="B526" t="s">
        <v>1194</v>
      </c>
      <c r="C526" t="s">
        <v>833</v>
      </c>
      <c r="D526" t="s">
        <v>190</v>
      </c>
    </row>
    <row r="527" spans="1:4" s="117" customFormat="1">
      <c r="A527" t="s">
        <v>1195</v>
      </c>
      <c r="B527" t="s">
        <v>1196</v>
      </c>
      <c r="C527" t="s">
        <v>833</v>
      </c>
      <c r="D527" t="s">
        <v>190</v>
      </c>
    </row>
    <row r="528" spans="1:4" s="117" customFormat="1">
      <c r="A528" t="s">
        <v>1197</v>
      </c>
      <c r="B528" t="s">
        <v>1198</v>
      </c>
      <c r="C528" t="s">
        <v>833</v>
      </c>
      <c r="D528" t="s">
        <v>190</v>
      </c>
    </row>
    <row r="529" spans="1:4" s="117" customFormat="1">
      <c r="A529" t="s">
        <v>1641</v>
      </c>
      <c r="B529" t="s">
        <v>1642</v>
      </c>
      <c r="C529" t="s">
        <v>828</v>
      </c>
      <c r="D529" t="s">
        <v>283</v>
      </c>
    </row>
    <row r="530" spans="1:4" s="117" customFormat="1">
      <c r="A530" t="s">
        <v>395</v>
      </c>
      <c r="B530" t="s">
        <v>396</v>
      </c>
      <c r="C530" t="s">
        <v>833</v>
      </c>
      <c r="D530" t="s">
        <v>876</v>
      </c>
    </row>
    <row r="531" spans="1:4" s="117" customFormat="1">
      <c r="A531" t="s">
        <v>1199</v>
      </c>
      <c r="B531" t="s">
        <v>1200</v>
      </c>
      <c r="C531" t="s">
        <v>833</v>
      </c>
      <c r="D531" t="s">
        <v>925</v>
      </c>
    </row>
    <row r="532" spans="1:4" s="117" customFormat="1">
      <c r="A532" t="s">
        <v>1201</v>
      </c>
      <c r="B532" t="s">
        <v>1202</v>
      </c>
      <c r="C532" t="s">
        <v>828</v>
      </c>
      <c r="D532" t="s">
        <v>283</v>
      </c>
    </row>
    <row r="533" spans="1:4" s="117" customFormat="1">
      <c r="A533" t="s">
        <v>239</v>
      </c>
      <c r="B533" t="s">
        <v>240</v>
      </c>
      <c r="C533" t="s">
        <v>833</v>
      </c>
      <c r="D533" t="s">
        <v>190</v>
      </c>
    </row>
    <row r="534" spans="1:4" s="117" customFormat="1">
      <c r="A534" t="s">
        <v>1203</v>
      </c>
      <c r="B534" t="s">
        <v>397</v>
      </c>
      <c r="C534" t="s">
        <v>833</v>
      </c>
      <c r="D534" t="s">
        <v>190</v>
      </c>
    </row>
    <row r="535" spans="1:4" s="117" customFormat="1">
      <c r="A535" t="s">
        <v>1204</v>
      </c>
      <c r="B535" t="s">
        <v>1205</v>
      </c>
      <c r="C535" t="s">
        <v>833</v>
      </c>
      <c r="D535" t="s">
        <v>190</v>
      </c>
    </row>
    <row r="536" spans="1:4" s="117" customFormat="1">
      <c r="A536" t="s">
        <v>1208</v>
      </c>
      <c r="B536" t="s">
        <v>1074</v>
      </c>
      <c r="C536" t="s">
        <v>828</v>
      </c>
      <c r="D536" t="s">
        <v>925</v>
      </c>
    </row>
    <row r="537" spans="1:4" s="117" customFormat="1">
      <c r="A537" t="s">
        <v>1075</v>
      </c>
      <c r="B537" t="s">
        <v>1076</v>
      </c>
      <c r="C537" t="s">
        <v>828</v>
      </c>
      <c r="D537" t="s">
        <v>925</v>
      </c>
    </row>
    <row r="538" spans="1:4" s="117" customFormat="1">
      <c r="A538" t="s">
        <v>1077</v>
      </c>
      <c r="B538" t="s">
        <v>1078</v>
      </c>
      <c r="C538" t="s">
        <v>828</v>
      </c>
      <c r="D538" t="s">
        <v>925</v>
      </c>
    </row>
    <row r="539" spans="1:4" s="117" customFormat="1">
      <c r="A539" t="s">
        <v>1079</v>
      </c>
      <c r="B539" t="s">
        <v>1080</v>
      </c>
      <c r="C539" t="s">
        <v>828</v>
      </c>
      <c r="D539" t="s">
        <v>925</v>
      </c>
    </row>
    <row r="540" spans="1:4" s="117" customFormat="1">
      <c r="A540" t="s">
        <v>1081</v>
      </c>
      <c r="B540" t="s">
        <v>1082</v>
      </c>
      <c r="C540" t="s">
        <v>828</v>
      </c>
      <c r="D540" t="s">
        <v>925</v>
      </c>
    </row>
    <row r="541" spans="1:4" s="117" customFormat="1">
      <c r="A541" t="s">
        <v>1298</v>
      </c>
      <c r="B541" t="s">
        <v>1299</v>
      </c>
      <c r="C541" t="s">
        <v>833</v>
      </c>
      <c r="D541" t="s">
        <v>925</v>
      </c>
    </row>
    <row r="542" spans="1:4" s="117" customFormat="1">
      <c r="A542" t="s">
        <v>387</v>
      </c>
      <c r="B542" t="s">
        <v>241</v>
      </c>
      <c r="C542" t="s">
        <v>833</v>
      </c>
      <c r="D542" t="s">
        <v>187</v>
      </c>
    </row>
    <row r="543" spans="1:4" s="117" customFormat="1">
      <c r="A543" t="s">
        <v>1083</v>
      </c>
      <c r="B543" t="s">
        <v>1084</v>
      </c>
      <c r="C543" t="s">
        <v>833</v>
      </c>
      <c r="D543" t="s">
        <v>187</v>
      </c>
    </row>
    <row r="544" spans="1:4" s="117" customFormat="1">
      <c r="A544" t="s">
        <v>1085</v>
      </c>
      <c r="B544" t="s">
        <v>1086</v>
      </c>
      <c r="C544" t="s">
        <v>833</v>
      </c>
      <c r="D544" t="s">
        <v>187</v>
      </c>
    </row>
    <row r="545" spans="1:4" s="117" customFormat="1">
      <c r="A545" t="s">
        <v>1087</v>
      </c>
      <c r="B545" t="s">
        <v>1088</v>
      </c>
      <c r="C545" t="s">
        <v>833</v>
      </c>
      <c r="D545" t="s">
        <v>187</v>
      </c>
    </row>
    <row r="546" spans="1:4" s="117" customFormat="1">
      <c r="A546" t="s">
        <v>1879</v>
      </c>
      <c r="B546" t="s">
        <v>1880</v>
      </c>
      <c r="C546" t="s">
        <v>833</v>
      </c>
      <c r="D546" t="s">
        <v>925</v>
      </c>
    </row>
    <row r="547" spans="1:4" s="117" customFormat="1">
      <c r="A547" t="s">
        <v>1089</v>
      </c>
      <c r="B547" t="s">
        <v>1237</v>
      </c>
      <c r="C547" t="s">
        <v>833</v>
      </c>
      <c r="D547" t="s">
        <v>187</v>
      </c>
    </row>
    <row r="548" spans="1:4" s="117" customFormat="1">
      <c r="A548" t="s">
        <v>1643</v>
      </c>
      <c r="B548" t="s">
        <v>1644</v>
      </c>
      <c r="C548" t="s">
        <v>828</v>
      </c>
      <c r="D548" t="s">
        <v>925</v>
      </c>
    </row>
    <row r="549" spans="1:4" s="117" customFormat="1">
      <c r="A549" t="s">
        <v>1238</v>
      </c>
      <c r="B549" t="s">
        <v>1239</v>
      </c>
      <c r="C549" t="s">
        <v>828</v>
      </c>
      <c r="D549" t="s">
        <v>283</v>
      </c>
    </row>
    <row r="550" spans="1:4" s="117" customFormat="1">
      <c r="A550" t="s">
        <v>1240</v>
      </c>
      <c r="B550" t="s">
        <v>1241</v>
      </c>
      <c r="C550" t="s">
        <v>833</v>
      </c>
      <c r="D550" t="s">
        <v>876</v>
      </c>
    </row>
    <row r="551" spans="1:4" s="117" customFormat="1">
      <c r="A551" t="s">
        <v>1242</v>
      </c>
      <c r="B551" t="s">
        <v>1243</v>
      </c>
      <c r="C551" t="s">
        <v>833</v>
      </c>
      <c r="D551" t="s">
        <v>876</v>
      </c>
    </row>
    <row r="552" spans="1:4" s="117" customFormat="1">
      <c r="A552" t="s">
        <v>1244</v>
      </c>
      <c r="B552" t="s">
        <v>398</v>
      </c>
      <c r="C552" t="s">
        <v>833</v>
      </c>
      <c r="D552" t="s">
        <v>876</v>
      </c>
    </row>
    <row r="553" spans="1:4" s="117" customFormat="1">
      <c r="A553" t="s">
        <v>1245</v>
      </c>
      <c r="B553" t="s">
        <v>1246</v>
      </c>
      <c r="C553" t="s">
        <v>828</v>
      </c>
      <c r="D553" t="s">
        <v>283</v>
      </c>
    </row>
    <row r="554" spans="1:4" s="117" customFormat="1">
      <c r="A554" t="s">
        <v>1247</v>
      </c>
      <c r="B554" t="s">
        <v>1248</v>
      </c>
      <c r="C554" t="s">
        <v>828</v>
      </c>
      <c r="D554" t="s">
        <v>283</v>
      </c>
    </row>
    <row r="555" spans="1:4" s="117" customFormat="1">
      <c r="A555" t="s">
        <v>1249</v>
      </c>
      <c r="B555" t="s">
        <v>399</v>
      </c>
      <c r="C555" t="s">
        <v>833</v>
      </c>
      <c r="D555" t="s">
        <v>925</v>
      </c>
    </row>
    <row r="556" spans="1:4" s="117" customFormat="1">
      <c r="A556" t="s">
        <v>1250</v>
      </c>
      <c r="B556" t="s">
        <v>1251</v>
      </c>
      <c r="C556" t="s">
        <v>828</v>
      </c>
      <c r="D556" t="s">
        <v>283</v>
      </c>
    </row>
    <row r="557" spans="1:4" s="117" customFormat="1">
      <c r="A557" t="s">
        <v>1252</v>
      </c>
      <c r="B557" t="s">
        <v>1253</v>
      </c>
      <c r="C557" t="s">
        <v>828</v>
      </c>
      <c r="D557" t="s">
        <v>283</v>
      </c>
    </row>
    <row r="558" spans="1:4" s="117" customFormat="1">
      <c r="A558" t="s">
        <v>1254</v>
      </c>
      <c r="B558" t="s">
        <v>1255</v>
      </c>
      <c r="C558" t="s">
        <v>828</v>
      </c>
      <c r="D558" t="s">
        <v>283</v>
      </c>
    </row>
    <row r="559" spans="1:4" s="117" customFormat="1">
      <c r="A559" t="s">
        <v>1256</v>
      </c>
      <c r="B559" t="s">
        <v>1257</v>
      </c>
      <c r="C559" t="s">
        <v>828</v>
      </c>
      <c r="D559" t="s">
        <v>283</v>
      </c>
    </row>
    <row r="560" spans="1:4" s="117" customFormat="1">
      <c r="A560" t="s">
        <v>159</v>
      </c>
      <c r="B560" t="s">
        <v>28</v>
      </c>
      <c r="C560" t="s">
        <v>833</v>
      </c>
      <c r="D560" t="s">
        <v>190</v>
      </c>
    </row>
    <row r="561" spans="1:4" s="117" customFormat="1">
      <c r="A561" t="s">
        <v>1258</v>
      </c>
      <c r="B561" t="s">
        <v>400</v>
      </c>
      <c r="C561" t="s">
        <v>828</v>
      </c>
      <c r="D561" t="s">
        <v>191</v>
      </c>
    </row>
    <row r="562" spans="1:4" s="117" customFormat="1">
      <c r="A562" t="s">
        <v>1259</v>
      </c>
      <c r="B562" t="s">
        <v>1260</v>
      </c>
      <c r="C562" t="s">
        <v>828</v>
      </c>
      <c r="D562" t="s">
        <v>925</v>
      </c>
    </row>
    <row r="563" spans="1:4" s="117" customFormat="1">
      <c r="A563" t="s">
        <v>1881</v>
      </c>
      <c r="B563" t="s">
        <v>1882</v>
      </c>
      <c r="C563" t="s">
        <v>833</v>
      </c>
      <c r="D563" t="s">
        <v>187</v>
      </c>
    </row>
    <row r="564" spans="1:4" s="117" customFormat="1">
      <c r="A564" t="s">
        <v>1109</v>
      </c>
      <c r="B564" t="s">
        <v>1110</v>
      </c>
      <c r="C564" t="s">
        <v>828</v>
      </c>
      <c r="D564" t="s">
        <v>283</v>
      </c>
    </row>
    <row r="565" spans="1:4" s="117" customFormat="1">
      <c r="A565" t="s">
        <v>160</v>
      </c>
      <c r="B565" t="s">
        <v>161</v>
      </c>
      <c r="C565" t="s">
        <v>833</v>
      </c>
      <c r="D565" t="s">
        <v>925</v>
      </c>
    </row>
    <row r="566" spans="1:4" s="117" customFormat="1">
      <c r="A566" t="s">
        <v>1645</v>
      </c>
      <c r="B566" t="s">
        <v>1646</v>
      </c>
      <c r="C566" t="s">
        <v>833</v>
      </c>
      <c r="D566" t="s">
        <v>925</v>
      </c>
    </row>
    <row r="567" spans="1:4" s="117" customFormat="1">
      <c r="A567" t="s">
        <v>1647</v>
      </c>
      <c r="B567" t="s">
        <v>1648</v>
      </c>
      <c r="C567" t="s">
        <v>833</v>
      </c>
      <c r="D567" t="s">
        <v>925</v>
      </c>
    </row>
    <row r="568" spans="1:4" s="117" customFormat="1">
      <c r="A568" t="s">
        <v>1883</v>
      </c>
      <c r="B568" t="s">
        <v>1884</v>
      </c>
      <c r="C568" t="s">
        <v>833</v>
      </c>
      <c r="D568" t="s">
        <v>925</v>
      </c>
    </row>
    <row r="569" spans="1:4" s="117" customFormat="1">
      <c r="A569" t="s">
        <v>1885</v>
      </c>
      <c r="B569" t="s">
        <v>1886</v>
      </c>
      <c r="C569" t="s">
        <v>828</v>
      </c>
      <c r="D569" t="s">
        <v>191</v>
      </c>
    </row>
    <row r="570" spans="1:4" s="117" customFormat="1">
      <c r="A570" t="s">
        <v>1111</v>
      </c>
      <c r="B570" t="s">
        <v>1112</v>
      </c>
      <c r="C570" t="s">
        <v>828</v>
      </c>
      <c r="D570" t="s">
        <v>191</v>
      </c>
    </row>
    <row r="571" spans="1:4" s="117" customFormat="1">
      <c r="A571" t="s">
        <v>1113</v>
      </c>
      <c r="B571" t="s">
        <v>1114</v>
      </c>
      <c r="C571" t="s">
        <v>828</v>
      </c>
      <c r="D571" t="s">
        <v>191</v>
      </c>
    </row>
    <row r="572" spans="1:4" s="117" customFormat="1">
      <c r="A572" t="s">
        <v>1115</v>
      </c>
      <c r="B572" t="s">
        <v>1116</v>
      </c>
      <c r="C572" t="s">
        <v>828</v>
      </c>
      <c r="D572" t="s">
        <v>191</v>
      </c>
    </row>
    <row r="573" spans="1:4" s="117" customFormat="1">
      <c r="A573" t="s">
        <v>1394</v>
      </c>
      <c r="B573" t="s">
        <v>1451</v>
      </c>
      <c r="C573" t="s">
        <v>833</v>
      </c>
      <c r="D573" t="s">
        <v>925</v>
      </c>
    </row>
    <row r="574" spans="1:4" s="117" customFormat="1">
      <c r="A574" t="s">
        <v>29</v>
      </c>
      <c r="B574" t="s">
        <v>30</v>
      </c>
      <c r="C574" t="s">
        <v>833</v>
      </c>
      <c r="D574" t="s">
        <v>187</v>
      </c>
    </row>
    <row r="575" spans="1:4" s="117" customFormat="1">
      <c r="A575" t="s">
        <v>204</v>
      </c>
      <c r="B575" t="s">
        <v>242</v>
      </c>
      <c r="C575" t="s">
        <v>833</v>
      </c>
      <c r="D575" t="s">
        <v>187</v>
      </c>
    </row>
    <row r="576" spans="1:4" s="117" customFormat="1">
      <c r="A576" t="s">
        <v>1117</v>
      </c>
      <c r="B576" t="s">
        <v>1649</v>
      </c>
      <c r="C576" t="s">
        <v>828</v>
      </c>
      <c r="D576" t="s">
        <v>283</v>
      </c>
    </row>
    <row r="577" spans="1:4" s="117" customFormat="1">
      <c r="A577" t="s">
        <v>1118</v>
      </c>
      <c r="B577" t="s">
        <v>31</v>
      </c>
      <c r="C577" t="s">
        <v>828</v>
      </c>
      <c r="D577" t="s">
        <v>925</v>
      </c>
    </row>
    <row r="578" spans="1:4" s="117" customFormat="1">
      <c r="A578" t="s">
        <v>1650</v>
      </c>
      <c r="B578" t="s">
        <v>1651</v>
      </c>
      <c r="C578" t="s">
        <v>828</v>
      </c>
      <c r="D578" t="s">
        <v>283</v>
      </c>
    </row>
    <row r="579" spans="1:4" s="117" customFormat="1">
      <c r="A579" t="s">
        <v>1652</v>
      </c>
      <c r="B579" t="s">
        <v>1653</v>
      </c>
      <c r="C579" t="s">
        <v>828</v>
      </c>
      <c r="D579" t="s">
        <v>283</v>
      </c>
    </row>
    <row r="580" spans="1:4" s="117" customFormat="1">
      <c r="A580" t="s">
        <v>401</v>
      </c>
      <c r="B580" t="s">
        <v>402</v>
      </c>
      <c r="C580" t="s">
        <v>833</v>
      </c>
      <c r="D580" t="s">
        <v>876</v>
      </c>
    </row>
    <row r="581" spans="1:4" s="117" customFormat="1">
      <c r="A581" t="s">
        <v>1300</v>
      </c>
      <c r="B581" t="s">
        <v>1301</v>
      </c>
      <c r="C581" t="s">
        <v>833</v>
      </c>
      <c r="D581" t="s">
        <v>876</v>
      </c>
    </row>
    <row r="582" spans="1:4" s="117" customFormat="1">
      <c r="A582" t="s">
        <v>1119</v>
      </c>
      <c r="B582" t="s">
        <v>403</v>
      </c>
      <c r="C582" t="s">
        <v>833</v>
      </c>
      <c r="D582" t="s">
        <v>876</v>
      </c>
    </row>
    <row r="583" spans="1:4" s="117" customFormat="1">
      <c r="A583" t="s">
        <v>1120</v>
      </c>
      <c r="B583" t="s">
        <v>1120</v>
      </c>
      <c r="C583" t="s">
        <v>833</v>
      </c>
      <c r="D583" t="s">
        <v>876</v>
      </c>
    </row>
    <row r="584" spans="1:4" s="117" customFormat="1">
      <c r="A584" t="s">
        <v>1395</v>
      </c>
      <c r="B584" t="s">
        <v>1452</v>
      </c>
      <c r="C584" t="s">
        <v>828</v>
      </c>
      <c r="D584" t="s">
        <v>925</v>
      </c>
    </row>
    <row r="585" spans="1:4" s="117" customFormat="1">
      <c r="A585" t="s">
        <v>1654</v>
      </c>
      <c r="B585" t="s">
        <v>1655</v>
      </c>
      <c r="C585" t="s">
        <v>828</v>
      </c>
      <c r="D585" t="s">
        <v>925</v>
      </c>
    </row>
    <row r="586" spans="1:4" s="117" customFormat="1">
      <c r="A586" t="s">
        <v>1121</v>
      </c>
      <c r="B586" t="s">
        <v>1122</v>
      </c>
      <c r="C586" t="s">
        <v>828</v>
      </c>
      <c r="D586" t="s">
        <v>925</v>
      </c>
    </row>
    <row r="587" spans="1:4" s="117" customFormat="1">
      <c r="A587" t="s">
        <v>336</v>
      </c>
      <c r="B587" t="s">
        <v>1974</v>
      </c>
      <c r="C587" t="s">
        <v>833</v>
      </c>
      <c r="D587" t="s">
        <v>190</v>
      </c>
    </row>
    <row r="588" spans="1:4" s="117" customFormat="1">
      <c r="A588" t="s">
        <v>337</v>
      </c>
      <c r="B588" t="s">
        <v>1975</v>
      </c>
      <c r="C588" t="s">
        <v>833</v>
      </c>
      <c r="D588" t="s">
        <v>190</v>
      </c>
    </row>
    <row r="589" spans="1:4" s="117" customFormat="1">
      <c r="A589" t="s">
        <v>338</v>
      </c>
      <c r="B589" t="s">
        <v>1976</v>
      </c>
      <c r="C589" t="s">
        <v>833</v>
      </c>
      <c r="D589" t="s">
        <v>190</v>
      </c>
    </row>
    <row r="590" spans="1:4" s="117" customFormat="1">
      <c r="A590" t="s">
        <v>339</v>
      </c>
      <c r="B590" t="s">
        <v>1977</v>
      </c>
      <c r="C590" t="s">
        <v>833</v>
      </c>
      <c r="D590" t="s">
        <v>190</v>
      </c>
    </row>
    <row r="591" spans="1:4">
      <c r="A591" t="s">
        <v>1656</v>
      </c>
      <c r="B591" t="s">
        <v>1657</v>
      </c>
      <c r="C591" t="s">
        <v>828</v>
      </c>
      <c r="D591" t="s">
        <v>283</v>
      </c>
    </row>
    <row r="592" spans="1:4">
      <c r="A592" t="s">
        <v>1658</v>
      </c>
      <c r="B592" t="s">
        <v>1659</v>
      </c>
      <c r="C592" t="s">
        <v>828</v>
      </c>
      <c r="D592" t="s">
        <v>925</v>
      </c>
    </row>
    <row r="593" spans="1:4">
      <c r="A593" t="s">
        <v>1123</v>
      </c>
      <c r="B593" t="s">
        <v>1124</v>
      </c>
      <c r="C593" t="s">
        <v>833</v>
      </c>
      <c r="D593" t="s">
        <v>190</v>
      </c>
    </row>
    <row r="594" spans="1:4">
      <c r="A594" t="s">
        <v>1125</v>
      </c>
      <c r="B594" t="s">
        <v>1126</v>
      </c>
      <c r="C594" t="s">
        <v>833</v>
      </c>
      <c r="D594" t="s">
        <v>190</v>
      </c>
    </row>
    <row r="595" spans="1:4">
      <c r="A595" t="s">
        <v>1127</v>
      </c>
      <c r="B595" t="s">
        <v>1453</v>
      </c>
      <c r="C595" t="s">
        <v>828</v>
      </c>
      <c r="D595" t="s">
        <v>283</v>
      </c>
    </row>
    <row r="596" spans="1:4">
      <c r="A596" t="s">
        <v>1887</v>
      </c>
      <c r="B596" t="s">
        <v>1887</v>
      </c>
      <c r="C596" t="s">
        <v>833</v>
      </c>
      <c r="D596" t="s">
        <v>190</v>
      </c>
    </row>
    <row r="597" spans="1:4">
      <c r="A597" t="s">
        <v>1660</v>
      </c>
      <c r="B597" t="s">
        <v>1661</v>
      </c>
      <c r="C597" t="s">
        <v>833</v>
      </c>
      <c r="D597" t="s">
        <v>187</v>
      </c>
    </row>
    <row r="598" spans="1:4">
      <c r="A598" t="s">
        <v>1662</v>
      </c>
      <c r="B598" t="s">
        <v>1663</v>
      </c>
      <c r="C598" t="s">
        <v>833</v>
      </c>
      <c r="D598" t="s">
        <v>187</v>
      </c>
    </row>
    <row r="599" spans="1:4">
      <c r="A599" t="s">
        <v>1128</v>
      </c>
      <c r="B599" t="s">
        <v>32</v>
      </c>
      <c r="C599" t="s">
        <v>833</v>
      </c>
      <c r="D599" t="s">
        <v>187</v>
      </c>
    </row>
    <row r="600" spans="1:4">
      <c r="A600" t="s">
        <v>1129</v>
      </c>
      <c r="B600" t="s">
        <v>1130</v>
      </c>
      <c r="C600" t="s">
        <v>833</v>
      </c>
      <c r="D600" t="s">
        <v>187</v>
      </c>
    </row>
    <row r="601" spans="1:4">
      <c r="A601" t="s">
        <v>1888</v>
      </c>
      <c r="B601" t="s">
        <v>1889</v>
      </c>
      <c r="C601" t="s">
        <v>833</v>
      </c>
      <c r="D601" t="s">
        <v>187</v>
      </c>
    </row>
    <row r="602" spans="1:4">
      <c r="A602" t="s">
        <v>340</v>
      </c>
      <c r="B602" t="s">
        <v>243</v>
      </c>
      <c r="C602" t="s">
        <v>833</v>
      </c>
      <c r="D602" t="s">
        <v>187</v>
      </c>
    </row>
    <row r="603" spans="1:4">
      <c r="A603" t="s">
        <v>1131</v>
      </c>
      <c r="B603" t="s">
        <v>1132</v>
      </c>
      <c r="C603" t="s">
        <v>828</v>
      </c>
      <c r="D603" t="s">
        <v>283</v>
      </c>
    </row>
    <row r="604" spans="1:4" s="116" customFormat="1" ht="15" customHeight="1">
      <c r="A604" t="s">
        <v>388</v>
      </c>
      <c r="B604" t="s">
        <v>389</v>
      </c>
      <c r="C604" t="s">
        <v>828</v>
      </c>
      <c r="D604" t="s">
        <v>191</v>
      </c>
    </row>
    <row r="605" spans="1:4" s="116" customFormat="1" ht="15" customHeight="1">
      <c r="A605" t="s">
        <v>1133</v>
      </c>
      <c r="B605" t="s">
        <v>2001</v>
      </c>
      <c r="C605" t="s">
        <v>828</v>
      </c>
      <c r="D605" t="s">
        <v>283</v>
      </c>
    </row>
    <row r="606" spans="1:4" s="116" customFormat="1" ht="15" customHeight="1">
      <c r="A606" t="s">
        <v>1134</v>
      </c>
      <c r="B606" t="s">
        <v>404</v>
      </c>
      <c r="C606" t="s">
        <v>828</v>
      </c>
      <c r="D606" t="s">
        <v>283</v>
      </c>
    </row>
    <row r="607" spans="1:4">
      <c r="A607" t="s">
        <v>1135</v>
      </c>
      <c r="B607" t="s">
        <v>1990</v>
      </c>
      <c r="C607" t="s">
        <v>833</v>
      </c>
      <c r="D607" t="s">
        <v>876</v>
      </c>
    </row>
    <row r="608" spans="1:4">
      <c r="A608" t="s">
        <v>1664</v>
      </c>
      <c r="B608" t="s">
        <v>1665</v>
      </c>
      <c r="C608" t="s">
        <v>833</v>
      </c>
      <c r="D608" t="s">
        <v>876</v>
      </c>
    </row>
    <row r="609" spans="1:4">
      <c r="A609" t="s">
        <v>390</v>
      </c>
      <c r="B609" t="s">
        <v>391</v>
      </c>
      <c r="C609" t="s">
        <v>833</v>
      </c>
      <c r="D609" t="s">
        <v>876</v>
      </c>
    </row>
    <row r="610" spans="1:4">
      <c r="A610" t="s">
        <v>1136</v>
      </c>
      <c r="B610" t="s">
        <v>299</v>
      </c>
      <c r="C610" t="s">
        <v>833</v>
      </c>
      <c r="D610" t="s">
        <v>876</v>
      </c>
    </row>
    <row r="611" spans="1:4">
      <c r="A611" t="s">
        <v>1137</v>
      </c>
      <c r="B611" t="s">
        <v>1138</v>
      </c>
      <c r="C611" t="s">
        <v>833</v>
      </c>
      <c r="D611" t="s">
        <v>876</v>
      </c>
    </row>
    <row r="612" spans="1:4">
      <c r="A612" t="s">
        <v>1139</v>
      </c>
      <c r="B612" t="s">
        <v>1890</v>
      </c>
      <c r="C612" t="s">
        <v>828</v>
      </c>
      <c r="D612" t="s">
        <v>191</v>
      </c>
    </row>
    <row r="613" spans="1:4">
      <c r="A613" t="s">
        <v>1140</v>
      </c>
      <c r="B613" t="s">
        <v>1141</v>
      </c>
      <c r="C613" t="s">
        <v>833</v>
      </c>
      <c r="D613" t="s">
        <v>187</v>
      </c>
    </row>
    <row r="614" spans="1:4">
      <c r="A614" t="s">
        <v>1142</v>
      </c>
      <c r="B614" t="s">
        <v>1666</v>
      </c>
      <c r="C614" t="s">
        <v>833</v>
      </c>
      <c r="D614" t="s">
        <v>190</v>
      </c>
    </row>
    <row r="615" spans="1:4">
      <c r="A615" t="s">
        <v>162</v>
      </c>
      <c r="B615" t="s">
        <v>33</v>
      </c>
      <c r="C615" t="s">
        <v>833</v>
      </c>
      <c r="D615" t="s">
        <v>876</v>
      </c>
    </row>
    <row r="616" spans="1:4">
      <c r="A616" t="s">
        <v>1667</v>
      </c>
      <c r="B616" t="s">
        <v>1668</v>
      </c>
      <c r="C616" t="s">
        <v>828</v>
      </c>
      <c r="D616" t="s">
        <v>925</v>
      </c>
    </row>
    <row r="617" spans="1:4">
      <c r="A617" t="s">
        <v>1669</v>
      </c>
      <c r="B617" t="s">
        <v>1670</v>
      </c>
      <c r="C617" t="s">
        <v>828</v>
      </c>
      <c r="D617" t="s">
        <v>925</v>
      </c>
    </row>
    <row r="618" spans="1:4">
      <c r="A618" t="s">
        <v>1891</v>
      </c>
      <c r="B618" t="s">
        <v>1891</v>
      </c>
      <c r="C618" t="s">
        <v>833</v>
      </c>
      <c r="D618" t="s">
        <v>925</v>
      </c>
    </row>
    <row r="619" spans="1:4">
      <c r="A619" t="s">
        <v>1396</v>
      </c>
      <c r="B619" t="s">
        <v>1454</v>
      </c>
      <c r="C619" t="s">
        <v>828</v>
      </c>
      <c r="D619" t="s">
        <v>283</v>
      </c>
    </row>
    <row r="620" spans="1:4">
      <c r="A620" t="s">
        <v>1015</v>
      </c>
      <c r="B620" t="s">
        <v>1016</v>
      </c>
      <c r="C620" t="s">
        <v>828</v>
      </c>
      <c r="D620" t="s">
        <v>283</v>
      </c>
    </row>
    <row r="621" spans="1:4">
      <c r="A621" t="s">
        <v>1017</v>
      </c>
      <c r="B621" t="s">
        <v>1018</v>
      </c>
      <c r="C621" t="s">
        <v>828</v>
      </c>
      <c r="D621" t="s">
        <v>283</v>
      </c>
    </row>
    <row r="622" spans="1:4">
      <c r="A622" t="s">
        <v>1671</v>
      </c>
      <c r="B622" t="s">
        <v>1672</v>
      </c>
      <c r="C622" t="s">
        <v>828</v>
      </c>
      <c r="D622" t="s">
        <v>925</v>
      </c>
    </row>
    <row r="623" spans="1:4">
      <c r="A623" t="s">
        <v>1019</v>
      </c>
      <c r="B623" t="s">
        <v>1020</v>
      </c>
      <c r="C623" t="s">
        <v>828</v>
      </c>
      <c r="D623" t="s">
        <v>925</v>
      </c>
    </row>
    <row r="624" spans="1:4">
      <c r="A624" t="s">
        <v>1021</v>
      </c>
      <c r="B624" t="s">
        <v>1022</v>
      </c>
      <c r="C624" t="s">
        <v>828</v>
      </c>
      <c r="D624" t="s">
        <v>925</v>
      </c>
    </row>
    <row r="625" spans="1:4">
      <c r="A625" t="s">
        <v>1023</v>
      </c>
      <c r="B625" t="s">
        <v>300</v>
      </c>
      <c r="C625" t="s">
        <v>828</v>
      </c>
      <c r="D625" t="s">
        <v>925</v>
      </c>
    </row>
    <row r="626" spans="1:4">
      <c r="A626" t="s">
        <v>1024</v>
      </c>
      <c r="B626" t="s">
        <v>1158</v>
      </c>
      <c r="C626" t="s">
        <v>828</v>
      </c>
      <c r="D626" t="s">
        <v>925</v>
      </c>
    </row>
    <row r="627" spans="1:4">
      <c r="A627" t="s">
        <v>1159</v>
      </c>
      <c r="B627" t="s">
        <v>1160</v>
      </c>
      <c r="C627" t="s">
        <v>828</v>
      </c>
      <c r="D627" t="s">
        <v>925</v>
      </c>
    </row>
    <row r="628" spans="1:4">
      <c r="A628" t="s">
        <v>1161</v>
      </c>
      <c r="B628" t="s">
        <v>1162</v>
      </c>
      <c r="C628" t="s">
        <v>828</v>
      </c>
      <c r="D628" t="s">
        <v>925</v>
      </c>
    </row>
    <row r="629" spans="1:4">
      <c r="A629" t="s">
        <v>1163</v>
      </c>
      <c r="B629" t="s">
        <v>1164</v>
      </c>
      <c r="C629" t="s">
        <v>828</v>
      </c>
      <c r="D629" t="s">
        <v>925</v>
      </c>
    </row>
    <row r="630" spans="1:4">
      <c r="A630" t="s">
        <v>1165</v>
      </c>
      <c r="B630" t="s">
        <v>1166</v>
      </c>
      <c r="C630" t="s">
        <v>828</v>
      </c>
      <c r="D630" t="s">
        <v>925</v>
      </c>
    </row>
    <row r="631" spans="1:4">
      <c r="A631" t="s">
        <v>1167</v>
      </c>
      <c r="B631" t="s">
        <v>1168</v>
      </c>
      <c r="C631" t="s">
        <v>828</v>
      </c>
      <c r="D631" t="s">
        <v>925</v>
      </c>
    </row>
    <row r="632" spans="1:4">
      <c r="A632" t="s">
        <v>1169</v>
      </c>
      <c r="B632" t="s">
        <v>1170</v>
      </c>
      <c r="C632" t="s">
        <v>828</v>
      </c>
      <c r="D632" t="s">
        <v>925</v>
      </c>
    </row>
    <row r="633" spans="1:4">
      <c r="A633" t="s">
        <v>1171</v>
      </c>
      <c r="B633" t="s">
        <v>1172</v>
      </c>
      <c r="C633" t="s">
        <v>828</v>
      </c>
      <c r="D633" t="s">
        <v>925</v>
      </c>
    </row>
    <row r="634" spans="1:4">
      <c r="A634" t="s">
        <v>1173</v>
      </c>
      <c r="B634" t="s">
        <v>1174</v>
      </c>
      <c r="C634" t="s">
        <v>828</v>
      </c>
      <c r="D634" t="s">
        <v>191</v>
      </c>
    </row>
    <row r="635" spans="1:4">
      <c r="A635" t="s">
        <v>1175</v>
      </c>
      <c r="B635" t="s">
        <v>1176</v>
      </c>
      <c r="C635" t="s">
        <v>828</v>
      </c>
      <c r="D635" t="s">
        <v>191</v>
      </c>
    </row>
    <row r="636" spans="1:4">
      <c r="A636" t="s">
        <v>1177</v>
      </c>
      <c r="B636" t="s">
        <v>1178</v>
      </c>
      <c r="C636" t="s">
        <v>828</v>
      </c>
      <c r="D636" t="s">
        <v>191</v>
      </c>
    </row>
    <row r="637" spans="1:4">
      <c r="A637" t="s">
        <v>1179</v>
      </c>
      <c r="B637" t="s">
        <v>1180</v>
      </c>
      <c r="C637" t="s">
        <v>828</v>
      </c>
      <c r="D637" t="s">
        <v>283</v>
      </c>
    </row>
    <row r="638" spans="1:4">
      <c r="A638" t="s">
        <v>1181</v>
      </c>
      <c r="B638" t="s">
        <v>1182</v>
      </c>
      <c r="C638" t="s">
        <v>828</v>
      </c>
      <c r="D638" t="s">
        <v>283</v>
      </c>
    </row>
    <row r="639" spans="1:4">
      <c r="A639" t="s">
        <v>1673</v>
      </c>
      <c r="B639" t="s">
        <v>1674</v>
      </c>
      <c r="C639" t="s">
        <v>833</v>
      </c>
      <c r="D639" t="s">
        <v>190</v>
      </c>
    </row>
    <row r="640" spans="1:4">
      <c r="A640" t="s">
        <v>341</v>
      </c>
      <c r="B640" t="s">
        <v>342</v>
      </c>
      <c r="C640" t="s">
        <v>828</v>
      </c>
      <c r="D640" t="s">
        <v>283</v>
      </c>
    </row>
    <row r="641" spans="1:4">
      <c r="A641" t="s">
        <v>1675</v>
      </c>
      <c r="B641" t="s">
        <v>1676</v>
      </c>
      <c r="C641" t="s">
        <v>828</v>
      </c>
      <c r="D641" t="s">
        <v>925</v>
      </c>
    </row>
    <row r="642" spans="1:4">
      <c r="A642" t="s">
        <v>392</v>
      </c>
      <c r="B642" t="s">
        <v>393</v>
      </c>
      <c r="C642" t="s">
        <v>828</v>
      </c>
      <c r="D642" t="s">
        <v>925</v>
      </c>
    </row>
    <row r="643" spans="1:4">
      <c r="A643" t="s">
        <v>394</v>
      </c>
      <c r="B643" t="s">
        <v>1677</v>
      </c>
      <c r="C643" t="s">
        <v>828</v>
      </c>
      <c r="D643" t="s">
        <v>283</v>
      </c>
    </row>
    <row r="644" spans="1:4">
      <c r="A644" t="s">
        <v>1183</v>
      </c>
      <c r="B644" t="s">
        <v>1184</v>
      </c>
      <c r="C644" t="s">
        <v>828</v>
      </c>
      <c r="D644" t="s">
        <v>283</v>
      </c>
    </row>
    <row r="645" spans="1:4">
      <c r="A645" t="s">
        <v>1185</v>
      </c>
      <c r="B645" t="s">
        <v>1302</v>
      </c>
      <c r="C645" t="s">
        <v>828</v>
      </c>
      <c r="D645" t="s">
        <v>283</v>
      </c>
    </row>
    <row r="646" spans="1:4">
      <c r="A646" t="s">
        <v>1186</v>
      </c>
      <c r="B646" t="s">
        <v>1187</v>
      </c>
      <c r="C646" t="s">
        <v>828</v>
      </c>
      <c r="D646" t="s">
        <v>283</v>
      </c>
    </row>
    <row r="647" spans="1:4">
      <c r="A647" t="s">
        <v>1188</v>
      </c>
      <c r="B647" t="s">
        <v>1189</v>
      </c>
      <c r="C647" t="s">
        <v>828</v>
      </c>
      <c r="D647" t="s">
        <v>283</v>
      </c>
    </row>
    <row r="648" spans="1:4">
      <c r="A648" t="s">
        <v>1043</v>
      </c>
      <c r="B648" t="s">
        <v>1044</v>
      </c>
      <c r="C648" t="s">
        <v>828</v>
      </c>
      <c r="D648" t="s">
        <v>283</v>
      </c>
    </row>
    <row r="649" spans="1:4">
      <c r="A649" t="s">
        <v>1045</v>
      </c>
      <c r="B649" t="s">
        <v>1046</v>
      </c>
      <c r="C649" t="s">
        <v>828</v>
      </c>
      <c r="D649" t="s">
        <v>283</v>
      </c>
    </row>
    <row r="650" spans="1:4">
      <c r="A650" t="s">
        <v>1678</v>
      </c>
      <c r="B650" t="s">
        <v>1679</v>
      </c>
      <c r="C650" t="s">
        <v>828</v>
      </c>
      <c r="D650" t="s">
        <v>925</v>
      </c>
    </row>
    <row r="651" spans="1:4">
      <c r="A651" t="s">
        <v>1047</v>
      </c>
      <c r="B651" t="s">
        <v>1047</v>
      </c>
      <c r="C651" t="s">
        <v>828</v>
      </c>
      <c r="D651" t="s">
        <v>925</v>
      </c>
    </row>
    <row r="652" spans="1:4">
      <c r="A652" t="s">
        <v>1892</v>
      </c>
      <c r="B652" t="s">
        <v>1893</v>
      </c>
      <c r="C652" t="s">
        <v>833</v>
      </c>
      <c r="D652" t="s">
        <v>187</v>
      </c>
    </row>
    <row r="653" spans="1:4">
      <c r="A653" t="s">
        <v>1894</v>
      </c>
      <c r="B653" t="s">
        <v>1895</v>
      </c>
      <c r="C653" t="s">
        <v>833</v>
      </c>
      <c r="D653" t="s">
        <v>187</v>
      </c>
    </row>
    <row r="654" spans="1:4">
      <c r="A654" t="s">
        <v>1680</v>
      </c>
      <c r="B654" t="s">
        <v>1681</v>
      </c>
      <c r="C654" t="s">
        <v>828</v>
      </c>
      <c r="D654" t="s">
        <v>925</v>
      </c>
    </row>
    <row r="655" spans="1:4">
      <c r="A655" t="s">
        <v>301</v>
      </c>
      <c r="B655" t="s">
        <v>302</v>
      </c>
      <c r="C655" t="s">
        <v>833</v>
      </c>
      <c r="D655" t="s">
        <v>876</v>
      </c>
    </row>
    <row r="656" spans="1:4">
      <c r="A656" t="s">
        <v>1048</v>
      </c>
      <c r="B656" t="s">
        <v>1049</v>
      </c>
      <c r="C656" t="s">
        <v>828</v>
      </c>
      <c r="D656" t="s">
        <v>283</v>
      </c>
    </row>
    <row r="657" spans="1:4">
      <c r="A657" t="s">
        <v>1050</v>
      </c>
      <c r="B657" t="s">
        <v>1051</v>
      </c>
      <c r="C657" t="s">
        <v>828</v>
      </c>
      <c r="D657" t="s">
        <v>283</v>
      </c>
    </row>
    <row r="658" spans="1:4">
      <c r="A658" t="s">
        <v>1052</v>
      </c>
      <c r="B658" t="s">
        <v>1053</v>
      </c>
      <c r="C658" t="s">
        <v>833</v>
      </c>
      <c r="D658" t="s">
        <v>190</v>
      </c>
    </row>
    <row r="659" spans="1:4">
      <c r="A659" t="s">
        <v>1054</v>
      </c>
      <c r="B659" t="s">
        <v>1055</v>
      </c>
      <c r="C659" t="s">
        <v>833</v>
      </c>
      <c r="D659" t="s">
        <v>190</v>
      </c>
    </row>
    <row r="660" spans="1:4">
      <c r="A660" t="s">
        <v>1056</v>
      </c>
      <c r="B660" t="s">
        <v>303</v>
      </c>
      <c r="C660" t="s">
        <v>833</v>
      </c>
      <c r="D660" t="s">
        <v>190</v>
      </c>
    </row>
    <row r="661" spans="1:4">
      <c r="A661" t="s">
        <v>1057</v>
      </c>
      <c r="B661" t="s">
        <v>1057</v>
      </c>
      <c r="C661" t="s">
        <v>833</v>
      </c>
      <c r="D661" t="s">
        <v>190</v>
      </c>
    </row>
    <row r="662" spans="1:4">
      <c r="A662" t="s">
        <v>1058</v>
      </c>
      <c r="B662" t="s">
        <v>1059</v>
      </c>
      <c r="C662" t="s">
        <v>828</v>
      </c>
      <c r="D662" t="s">
        <v>925</v>
      </c>
    </row>
    <row r="663" spans="1:4">
      <c r="A663" t="s">
        <v>1060</v>
      </c>
      <c r="B663" t="s">
        <v>1061</v>
      </c>
      <c r="C663" t="s">
        <v>833</v>
      </c>
      <c r="D663" t="s">
        <v>876</v>
      </c>
    </row>
    <row r="664" spans="1:4">
      <c r="A664" t="s">
        <v>1062</v>
      </c>
      <c r="B664" t="s">
        <v>1063</v>
      </c>
      <c r="C664" t="s">
        <v>833</v>
      </c>
      <c r="D664" t="s">
        <v>876</v>
      </c>
    </row>
    <row r="665" spans="1:4">
      <c r="A665" t="s">
        <v>1064</v>
      </c>
      <c r="B665" t="s">
        <v>1065</v>
      </c>
      <c r="C665" t="s">
        <v>833</v>
      </c>
      <c r="D665" t="s">
        <v>876</v>
      </c>
    </row>
    <row r="666" spans="1:4">
      <c r="A666" t="s">
        <v>1066</v>
      </c>
      <c r="B666" t="s">
        <v>1067</v>
      </c>
      <c r="C666" t="s">
        <v>833</v>
      </c>
      <c r="D666" t="s">
        <v>876</v>
      </c>
    </row>
    <row r="667" spans="1:4">
      <c r="A667" t="s">
        <v>1397</v>
      </c>
      <c r="B667" t="s">
        <v>1455</v>
      </c>
      <c r="C667" t="s">
        <v>828</v>
      </c>
      <c r="D667" t="s">
        <v>283</v>
      </c>
    </row>
    <row r="668" spans="1:4">
      <c r="A668" t="s">
        <v>1303</v>
      </c>
      <c r="B668" t="s">
        <v>1304</v>
      </c>
      <c r="C668" t="s">
        <v>833</v>
      </c>
      <c r="D668" t="s">
        <v>876</v>
      </c>
    </row>
    <row r="669" spans="1:4">
      <c r="A669" t="s">
        <v>1068</v>
      </c>
      <c r="B669" t="s">
        <v>304</v>
      </c>
      <c r="C669" t="s">
        <v>833</v>
      </c>
      <c r="D669" t="s">
        <v>876</v>
      </c>
    </row>
    <row r="670" spans="1:4">
      <c r="A670" t="s">
        <v>343</v>
      </c>
      <c r="B670" t="s">
        <v>271</v>
      </c>
      <c r="C670" t="s">
        <v>833</v>
      </c>
      <c r="D670" t="s">
        <v>876</v>
      </c>
    </row>
    <row r="671" spans="1:4">
      <c r="A671" t="s">
        <v>1069</v>
      </c>
      <c r="B671" t="s">
        <v>1070</v>
      </c>
      <c r="C671" t="s">
        <v>828</v>
      </c>
      <c r="D671" t="s">
        <v>191</v>
      </c>
    </row>
    <row r="672" spans="1:4">
      <c r="A672" t="s">
        <v>1071</v>
      </c>
      <c r="B672" t="s">
        <v>1986</v>
      </c>
      <c r="C672" t="s">
        <v>828</v>
      </c>
      <c r="D672" t="s">
        <v>925</v>
      </c>
    </row>
    <row r="673" spans="1:4">
      <c r="A673" t="s">
        <v>1896</v>
      </c>
      <c r="B673" t="s">
        <v>1897</v>
      </c>
      <c r="C673" t="s">
        <v>828</v>
      </c>
      <c r="D673" t="s">
        <v>283</v>
      </c>
    </row>
    <row r="674" spans="1:4">
      <c r="A674" t="s">
        <v>1682</v>
      </c>
      <c r="B674" t="s">
        <v>1683</v>
      </c>
      <c r="C674" t="s">
        <v>828</v>
      </c>
      <c r="D674" t="s">
        <v>283</v>
      </c>
    </row>
    <row r="675" spans="1:4">
      <c r="A675" t="s">
        <v>1072</v>
      </c>
      <c r="B675" t="s">
        <v>1073</v>
      </c>
      <c r="C675" t="s">
        <v>828</v>
      </c>
      <c r="D675" t="s">
        <v>283</v>
      </c>
    </row>
    <row r="676" spans="1:4">
      <c r="A676" t="s">
        <v>163</v>
      </c>
      <c r="B676" t="s">
        <v>164</v>
      </c>
      <c r="C676" t="s">
        <v>833</v>
      </c>
      <c r="D676" t="s">
        <v>925</v>
      </c>
    </row>
    <row r="677" spans="1:4">
      <c r="A677" t="s">
        <v>1398</v>
      </c>
      <c r="B677" t="s">
        <v>1456</v>
      </c>
      <c r="C677" t="s">
        <v>833</v>
      </c>
      <c r="D677" t="s">
        <v>190</v>
      </c>
    </row>
    <row r="678" spans="1:4">
      <c r="A678" t="s">
        <v>1399</v>
      </c>
      <c r="B678" t="s">
        <v>1457</v>
      </c>
      <c r="C678" t="s">
        <v>833</v>
      </c>
      <c r="D678" t="s">
        <v>190</v>
      </c>
    </row>
    <row r="679" spans="1:4">
      <c r="A679" t="s">
        <v>1684</v>
      </c>
      <c r="B679" t="s">
        <v>1685</v>
      </c>
      <c r="C679" t="s">
        <v>833</v>
      </c>
      <c r="D679" t="s">
        <v>925</v>
      </c>
    </row>
    <row r="680" spans="1:4">
      <c r="A680" t="s">
        <v>1686</v>
      </c>
      <c r="B680" t="s">
        <v>1687</v>
      </c>
      <c r="C680" t="s">
        <v>833</v>
      </c>
      <c r="D680" t="s">
        <v>925</v>
      </c>
    </row>
    <row r="681" spans="1:4">
      <c r="A681" t="s">
        <v>165</v>
      </c>
      <c r="B681" t="s">
        <v>166</v>
      </c>
      <c r="C681" t="s">
        <v>828</v>
      </c>
      <c r="D681" t="s">
        <v>191</v>
      </c>
    </row>
    <row r="682" spans="1:4">
      <c r="A682" t="s">
        <v>939</v>
      </c>
      <c r="B682" t="s">
        <v>305</v>
      </c>
      <c r="C682" t="s">
        <v>828</v>
      </c>
      <c r="D682" t="s">
        <v>191</v>
      </c>
    </row>
    <row r="683" spans="1:4">
      <c r="A683" t="s">
        <v>244</v>
      </c>
      <c r="B683" t="s">
        <v>245</v>
      </c>
      <c r="C683" t="s">
        <v>833</v>
      </c>
      <c r="D683" t="s">
        <v>876</v>
      </c>
    </row>
    <row r="684" spans="1:4">
      <c r="A684" t="s">
        <v>246</v>
      </c>
      <c r="B684" t="s">
        <v>247</v>
      </c>
      <c r="C684" t="s">
        <v>833</v>
      </c>
      <c r="D684" t="s">
        <v>876</v>
      </c>
    </row>
    <row r="685" spans="1:4">
      <c r="A685" t="s">
        <v>940</v>
      </c>
      <c r="B685" t="s">
        <v>306</v>
      </c>
      <c r="C685" t="s">
        <v>833</v>
      </c>
      <c r="D685" t="s">
        <v>876</v>
      </c>
    </row>
    <row r="686" spans="1:4">
      <c r="A686" t="s">
        <v>941</v>
      </c>
      <c r="B686" t="s">
        <v>307</v>
      </c>
      <c r="C686" t="s">
        <v>833</v>
      </c>
      <c r="D686" t="s">
        <v>876</v>
      </c>
    </row>
    <row r="687" spans="1:4">
      <c r="A687" t="s">
        <v>943</v>
      </c>
      <c r="B687" t="s">
        <v>308</v>
      </c>
      <c r="C687" t="s">
        <v>833</v>
      </c>
      <c r="D687" t="s">
        <v>876</v>
      </c>
    </row>
    <row r="688" spans="1:4">
      <c r="A688" t="s">
        <v>1688</v>
      </c>
      <c r="B688" t="s">
        <v>1689</v>
      </c>
      <c r="C688" t="s">
        <v>828</v>
      </c>
      <c r="D688" t="s">
        <v>283</v>
      </c>
    </row>
    <row r="689" spans="1:4">
      <c r="A689" t="s">
        <v>1898</v>
      </c>
      <c r="B689" t="s">
        <v>1899</v>
      </c>
      <c r="C689" t="s">
        <v>828</v>
      </c>
      <c r="D689" t="s">
        <v>925</v>
      </c>
    </row>
    <row r="690" spans="1:4">
      <c r="A690" t="s">
        <v>1090</v>
      </c>
      <c r="B690" t="s">
        <v>1091</v>
      </c>
      <c r="C690" t="s">
        <v>828</v>
      </c>
      <c r="D690" t="s">
        <v>925</v>
      </c>
    </row>
    <row r="691" spans="1:4">
      <c r="A691" t="s">
        <v>1900</v>
      </c>
      <c r="B691" t="s">
        <v>1901</v>
      </c>
      <c r="C691" t="s">
        <v>833</v>
      </c>
      <c r="D691" t="s">
        <v>187</v>
      </c>
    </row>
    <row r="692" spans="1:4">
      <c r="A692" t="s">
        <v>1902</v>
      </c>
      <c r="B692" t="s">
        <v>1903</v>
      </c>
      <c r="C692" t="s">
        <v>833</v>
      </c>
      <c r="D692" t="s">
        <v>925</v>
      </c>
    </row>
    <row r="693" spans="1:4">
      <c r="A693" t="s">
        <v>1092</v>
      </c>
      <c r="B693" t="s">
        <v>1904</v>
      </c>
      <c r="C693" t="s">
        <v>828</v>
      </c>
      <c r="D693" t="s">
        <v>925</v>
      </c>
    </row>
    <row r="694" spans="1:4">
      <c r="A694" t="s">
        <v>1690</v>
      </c>
      <c r="B694" t="s">
        <v>1691</v>
      </c>
      <c r="C694" t="s">
        <v>828</v>
      </c>
      <c r="D694" t="s">
        <v>925</v>
      </c>
    </row>
    <row r="695" spans="1:4">
      <c r="A695" t="s">
        <v>1093</v>
      </c>
      <c r="B695" t="s">
        <v>198</v>
      </c>
      <c r="C695" t="s">
        <v>828</v>
      </c>
      <c r="D695" t="s">
        <v>283</v>
      </c>
    </row>
    <row r="696" spans="1:4">
      <c r="A696" t="s">
        <v>1094</v>
      </c>
      <c r="B696" t="s">
        <v>1095</v>
      </c>
      <c r="C696" t="s">
        <v>833</v>
      </c>
      <c r="D696" t="s">
        <v>876</v>
      </c>
    </row>
    <row r="697" spans="1:4">
      <c r="A697" t="s">
        <v>92</v>
      </c>
      <c r="B697" t="s">
        <v>34</v>
      </c>
      <c r="C697" t="s">
        <v>833</v>
      </c>
      <c r="D697" t="s">
        <v>876</v>
      </c>
    </row>
    <row r="698" spans="1:4">
      <c r="A698" t="s">
        <v>1905</v>
      </c>
      <c r="B698" t="s">
        <v>1906</v>
      </c>
      <c r="C698" t="s">
        <v>828</v>
      </c>
      <c r="D698" t="s">
        <v>925</v>
      </c>
    </row>
    <row r="699" spans="1:4">
      <c r="A699" t="s">
        <v>199</v>
      </c>
      <c r="B699" t="s">
        <v>200</v>
      </c>
      <c r="C699" t="s">
        <v>833</v>
      </c>
      <c r="D699" t="s">
        <v>190</v>
      </c>
    </row>
    <row r="700" spans="1:4">
      <c r="A700" t="s">
        <v>291</v>
      </c>
      <c r="B700" t="s">
        <v>292</v>
      </c>
      <c r="C700" t="s">
        <v>833</v>
      </c>
      <c r="D700" t="s">
        <v>190</v>
      </c>
    </row>
    <row r="701" spans="1:4">
      <c r="A701" t="s">
        <v>1907</v>
      </c>
      <c r="B701" t="s">
        <v>1908</v>
      </c>
      <c r="C701" t="s">
        <v>833</v>
      </c>
      <c r="D701" t="s">
        <v>190</v>
      </c>
    </row>
    <row r="702" spans="1:4">
      <c r="A702" t="s">
        <v>1096</v>
      </c>
      <c r="B702" t="s">
        <v>309</v>
      </c>
      <c r="C702" t="s">
        <v>833</v>
      </c>
      <c r="D702" t="s">
        <v>190</v>
      </c>
    </row>
    <row r="703" spans="1:4">
      <c r="A703" t="s">
        <v>209</v>
      </c>
      <c r="B703" t="s">
        <v>210</v>
      </c>
      <c r="C703" t="s">
        <v>833</v>
      </c>
      <c r="D703" t="s">
        <v>190</v>
      </c>
    </row>
    <row r="704" spans="1:4">
      <c r="A704" t="s">
        <v>1097</v>
      </c>
      <c r="B704" t="s">
        <v>1098</v>
      </c>
      <c r="C704" t="s">
        <v>833</v>
      </c>
      <c r="D704" t="s">
        <v>190</v>
      </c>
    </row>
    <row r="705" spans="1:4">
      <c r="A705" t="s">
        <v>1099</v>
      </c>
      <c r="B705" t="s">
        <v>1100</v>
      </c>
      <c r="C705" t="s">
        <v>833</v>
      </c>
      <c r="D705" t="s">
        <v>876</v>
      </c>
    </row>
    <row r="706" spans="1:4">
      <c r="A706" t="s">
        <v>1101</v>
      </c>
      <c r="B706" t="s">
        <v>1102</v>
      </c>
      <c r="C706" t="s">
        <v>833</v>
      </c>
      <c r="D706" t="s">
        <v>876</v>
      </c>
    </row>
    <row r="707" spans="1:4">
      <c r="A707" t="s">
        <v>1909</v>
      </c>
      <c r="B707" t="s">
        <v>1910</v>
      </c>
      <c r="C707" t="s">
        <v>833</v>
      </c>
      <c r="D707" t="s">
        <v>876</v>
      </c>
    </row>
    <row r="708" spans="1:4">
      <c r="A708" t="s">
        <v>1305</v>
      </c>
      <c r="B708" t="s">
        <v>1306</v>
      </c>
      <c r="C708" t="s">
        <v>833</v>
      </c>
      <c r="D708" t="s">
        <v>876</v>
      </c>
    </row>
    <row r="709" spans="1:4">
      <c r="A709" t="s">
        <v>1692</v>
      </c>
      <c r="B709" t="s">
        <v>1693</v>
      </c>
      <c r="C709" t="s">
        <v>833</v>
      </c>
      <c r="D709" t="s">
        <v>876</v>
      </c>
    </row>
    <row r="710" spans="1:4">
      <c r="A710" t="s">
        <v>1694</v>
      </c>
      <c r="B710" t="s">
        <v>1695</v>
      </c>
      <c r="C710" t="s">
        <v>833</v>
      </c>
      <c r="D710" t="s">
        <v>876</v>
      </c>
    </row>
    <row r="711" spans="1:4">
      <c r="A711" t="s">
        <v>1911</v>
      </c>
      <c r="B711" t="s">
        <v>1912</v>
      </c>
      <c r="C711" t="s">
        <v>833</v>
      </c>
      <c r="D711" t="s">
        <v>876</v>
      </c>
    </row>
    <row r="712" spans="1:4">
      <c r="A712" t="s">
        <v>1913</v>
      </c>
      <c r="B712" t="s">
        <v>1914</v>
      </c>
      <c r="C712" t="s">
        <v>833</v>
      </c>
      <c r="D712" t="s">
        <v>876</v>
      </c>
    </row>
    <row r="713" spans="1:4">
      <c r="A713" t="s">
        <v>1915</v>
      </c>
      <c r="B713" t="s">
        <v>1916</v>
      </c>
      <c r="C713" t="s">
        <v>833</v>
      </c>
      <c r="D713" t="s">
        <v>876</v>
      </c>
    </row>
    <row r="714" spans="1:4">
      <c r="A714" t="s">
        <v>1696</v>
      </c>
      <c r="B714" t="s">
        <v>1697</v>
      </c>
      <c r="C714" t="s">
        <v>833</v>
      </c>
      <c r="D714" t="s">
        <v>876</v>
      </c>
    </row>
    <row r="715" spans="1:4">
      <c r="A715" t="s">
        <v>1103</v>
      </c>
      <c r="B715" t="s">
        <v>1104</v>
      </c>
      <c r="C715" t="s">
        <v>833</v>
      </c>
      <c r="D715" t="s">
        <v>876</v>
      </c>
    </row>
    <row r="716" spans="1:4">
      <c r="A716" t="s">
        <v>1105</v>
      </c>
      <c r="B716" t="s">
        <v>1106</v>
      </c>
      <c r="C716" t="s">
        <v>833</v>
      </c>
      <c r="D716" t="s">
        <v>876</v>
      </c>
    </row>
    <row r="717" spans="1:4">
      <c r="A717" t="s">
        <v>167</v>
      </c>
      <c r="B717" t="s">
        <v>35</v>
      </c>
      <c r="C717" t="s">
        <v>828</v>
      </c>
      <c r="D717" t="s">
        <v>283</v>
      </c>
    </row>
    <row r="718" spans="1:4">
      <c r="A718" t="s">
        <v>1307</v>
      </c>
      <c r="B718" t="s">
        <v>1308</v>
      </c>
      <c r="C718" t="s">
        <v>828</v>
      </c>
      <c r="D718" t="s">
        <v>283</v>
      </c>
    </row>
    <row r="719" spans="1:4">
      <c r="A719" t="s">
        <v>1309</v>
      </c>
      <c r="B719" t="s">
        <v>1310</v>
      </c>
      <c r="C719" t="s">
        <v>828</v>
      </c>
      <c r="D719" t="s">
        <v>283</v>
      </c>
    </row>
    <row r="720" spans="1:4">
      <c r="A720" t="s">
        <v>1917</v>
      </c>
      <c r="B720" t="s">
        <v>1918</v>
      </c>
      <c r="C720" t="s">
        <v>833</v>
      </c>
      <c r="D720" t="s">
        <v>925</v>
      </c>
    </row>
    <row r="721" spans="1:4">
      <c r="A721" t="s">
        <v>1107</v>
      </c>
      <c r="B721" t="s">
        <v>310</v>
      </c>
      <c r="C721" t="s">
        <v>828</v>
      </c>
      <c r="D721" t="s">
        <v>191</v>
      </c>
    </row>
    <row r="722" spans="1:4">
      <c r="A722" t="s">
        <v>1108</v>
      </c>
      <c r="B722" t="s">
        <v>311</v>
      </c>
      <c r="C722" t="s">
        <v>833</v>
      </c>
      <c r="D722" t="s">
        <v>925</v>
      </c>
    </row>
    <row r="723" spans="1:4">
      <c r="A723" t="s">
        <v>168</v>
      </c>
      <c r="B723" t="s">
        <v>1458</v>
      </c>
      <c r="C723" t="s">
        <v>833</v>
      </c>
      <c r="D723" t="s">
        <v>876</v>
      </c>
    </row>
    <row r="724" spans="1:4">
      <c r="A724" t="s">
        <v>169</v>
      </c>
      <c r="B724" t="s">
        <v>1459</v>
      </c>
      <c r="C724" t="s">
        <v>833</v>
      </c>
      <c r="D724" t="s">
        <v>876</v>
      </c>
    </row>
    <row r="725" spans="1:4">
      <c r="A725" t="s">
        <v>170</v>
      </c>
      <c r="B725" t="s">
        <v>1460</v>
      </c>
      <c r="C725" t="s">
        <v>833</v>
      </c>
      <c r="D725" t="s">
        <v>876</v>
      </c>
    </row>
    <row r="726" spans="1:4">
      <c r="A726" t="s">
        <v>69</v>
      </c>
      <c r="B726" t="s">
        <v>1461</v>
      </c>
      <c r="C726" t="s">
        <v>833</v>
      </c>
      <c r="D726" t="s">
        <v>876</v>
      </c>
    </row>
    <row r="727" spans="1:4">
      <c r="A727" t="s">
        <v>70</v>
      </c>
      <c r="B727" t="s">
        <v>1462</v>
      </c>
      <c r="C727" t="s">
        <v>833</v>
      </c>
      <c r="D727" t="s">
        <v>876</v>
      </c>
    </row>
    <row r="728" spans="1:4">
      <c r="A728" t="s">
        <v>71</v>
      </c>
      <c r="B728" t="s">
        <v>1463</v>
      </c>
      <c r="C728" t="s">
        <v>833</v>
      </c>
      <c r="D728" t="s">
        <v>876</v>
      </c>
    </row>
    <row r="729" spans="1:4">
      <c r="A729" t="s">
        <v>72</v>
      </c>
      <c r="B729" t="s">
        <v>1464</v>
      </c>
      <c r="C729" t="s">
        <v>833</v>
      </c>
      <c r="D729" t="s">
        <v>876</v>
      </c>
    </row>
    <row r="730" spans="1:4">
      <c r="A730" t="s">
        <v>73</v>
      </c>
      <c r="B730" t="s">
        <v>1465</v>
      </c>
      <c r="C730" t="s">
        <v>833</v>
      </c>
      <c r="D730" t="s">
        <v>876</v>
      </c>
    </row>
    <row r="731" spans="1:4">
      <c r="A731" t="s">
        <v>1919</v>
      </c>
      <c r="B731" t="s">
        <v>1920</v>
      </c>
      <c r="C731" t="s">
        <v>828</v>
      </c>
      <c r="D731" t="s">
        <v>283</v>
      </c>
    </row>
    <row r="732" spans="1:4">
      <c r="A732" t="s">
        <v>1988</v>
      </c>
      <c r="B732" t="s">
        <v>1991</v>
      </c>
      <c r="C732" t="s">
        <v>828</v>
      </c>
      <c r="D732" t="s">
        <v>283</v>
      </c>
    </row>
    <row r="733" spans="1:4">
      <c r="A733" t="s">
        <v>211</v>
      </c>
      <c r="B733" t="s">
        <v>212</v>
      </c>
      <c r="C733" t="s">
        <v>828</v>
      </c>
      <c r="D733" t="s">
        <v>925</v>
      </c>
    </row>
    <row r="734" spans="1:4">
      <c r="A734" t="s">
        <v>1978</v>
      </c>
      <c r="B734" t="s">
        <v>1698</v>
      </c>
      <c r="C734" t="s">
        <v>828</v>
      </c>
      <c r="D734" t="s">
        <v>283</v>
      </c>
    </row>
    <row r="735" spans="1:4">
      <c r="A735" t="s">
        <v>1400</v>
      </c>
      <c r="B735" t="s">
        <v>1466</v>
      </c>
      <c r="C735" t="s">
        <v>833</v>
      </c>
      <c r="D735" t="s">
        <v>925</v>
      </c>
    </row>
    <row r="736" spans="1:4">
      <c r="A736" t="s">
        <v>1921</v>
      </c>
      <c r="B736" t="s">
        <v>1922</v>
      </c>
      <c r="C736" t="s">
        <v>833</v>
      </c>
      <c r="D736" t="s">
        <v>925</v>
      </c>
    </row>
    <row r="737" spans="1:4">
      <c r="A737" t="s">
        <v>987</v>
      </c>
      <c r="B737" t="s">
        <v>988</v>
      </c>
      <c r="C737" t="s">
        <v>828</v>
      </c>
      <c r="D737" t="s">
        <v>283</v>
      </c>
    </row>
    <row r="738" spans="1:4">
      <c r="A738" t="s">
        <v>1923</v>
      </c>
      <c r="B738" t="s">
        <v>1924</v>
      </c>
      <c r="C738" t="s">
        <v>828</v>
      </c>
      <c r="D738" t="s">
        <v>925</v>
      </c>
    </row>
    <row r="739" spans="1:4">
      <c r="A739" t="s">
        <v>989</v>
      </c>
      <c r="B739" t="s">
        <v>1699</v>
      </c>
      <c r="C739" t="s">
        <v>828</v>
      </c>
      <c r="D739" t="s">
        <v>925</v>
      </c>
    </row>
    <row r="740" spans="1:4">
      <c r="A740" t="s">
        <v>74</v>
      </c>
      <c r="B740" t="s">
        <v>36</v>
      </c>
      <c r="C740" t="s">
        <v>833</v>
      </c>
      <c r="D740" t="s">
        <v>187</v>
      </c>
    </row>
    <row r="741" spans="1:4">
      <c r="A741" t="s">
        <v>990</v>
      </c>
      <c r="B741" t="s">
        <v>312</v>
      </c>
      <c r="C741" t="s">
        <v>828</v>
      </c>
      <c r="D741" t="s">
        <v>283</v>
      </c>
    </row>
    <row r="742" spans="1:4">
      <c r="A742" t="s">
        <v>1925</v>
      </c>
      <c r="B742" t="s">
        <v>1926</v>
      </c>
      <c r="C742" t="s">
        <v>833</v>
      </c>
      <c r="D742" t="s">
        <v>190</v>
      </c>
    </row>
    <row r="743" spans="1:4">
      <c r="A743" t="s">
        <v>1927</v>
      </c>
      <c r="B743" t="s">
        <v>1928</v>
      </c>
      <c r="C743" t="s">
        <v>833</v>
      </c>
      <c r="D743" t="s">
        <v>190</v>
      </c>
    </row>
    <row r="744" spans="1:4">
      <c r="A744" t="s">
        <v>991</v>
      </c>
      <c r="B744" t="s">
        <v>313</v>
      </c>
      <c r="C744" t="s">
        <v>833</v>
      </c>
      <c r="D744" t="s">
        <v>190</v>
      </c>
    </row>
    <row r="745" spans="1:4">
      <c r="A745" t="s">
        <v>1929</v>
      </c>
      <c r="B745" t="s">
        <v>1930</v>
      </c>
      <c r="C745" t="s">
        <v>833</v>
      </c>
      <c r="D745" t="s">
        <v>190</v>
      </c>
    </row>
    <row r="746" spans="1:4">
      <c r="A746" t="s">
        <v>992</v>
      </c>
      <c r="B746" t="s">
        <v>993</v>
      </c>
      <c r="C746" t="s">
        <v>828</v>
      </c>
      <c r="D746" t="s">
        <v>283</v>
      </c>
    </row>
    <row r="747" spans="1:4">
      <c r="A747" t="s">
        <v>994</v>
      </c>
      <c r="B747" t="s">
        <v>995</v>
      </c>
      <c r="C747" t="s">
        <v>828</v>
      </c>
      <c r="D747" t="s">
        <v>283</v>
      </c>
    </row>
    <row r="748" spans="1:4">
      <c r="A748" t="s">
        <v>996</v>
      </c>
      <c r="B748" t="s">
        <v>997</v>
      </c>
      <c r="C748" t="s">
        <v>828</v>
      </c>
      <c r="D748" t="s">
        <v>925</v>
      </c>
    </row>
    <row r="749" spans="1:4">
      <c r="A749" t="s">
        <v>998</v>
      </c>
      <c r="B749" t="s">
        <v>999</v>
      </c>
      <c r="C749" t="s">
        <v>828</v>
      </c>
      <c r="D749" t="s">
        <v>283</v>
      </c>
    </row>
    <row r="750" spans="1:4">
      <c r="A750" t="s">
        <v>1000</v>
      </c>
      <c r="B750" t="s">
        <v>1001</v>
      </c>
      <c r="C750" t="s">
        <v>828</v>
      </c>
      <c r="D750" t="s">
        <v>283</v>
      </c>
    </row>
    <row r="751" spans="1:4">
      <c r="A751" t="s">
        <v>1002</v>
      </c>
      <c r="B751" t="s">
        <v>1992</v>
      </c>
      <c r="C751" t="s">
        <v>828</v>
      </c>
      <c r="D751" t="s">
        <v>925</v>
      </c>
    </row>
    <row r="752" spans="1:4">
      <c r="A752" t="s">
        <v>314</v>
      </c>
      <c r="B752" t="s">
        <v>314</v>
      </c>
      <c r="C752" t="s">
        <v>828</v>
      </c>
      <c r="D752" t="s">
        <v>925</v>
      </c>
    </row>
    <row r="753" spans="1:4">
      <c r="A753" t="s">
        <v>1003</v>
      </c>
      <c r="B753" t="s">
        <v>1993</v>
      </c>
      <c r="C753" t="s">
        <v>828</v>
      </c>
      <c r="D753" t="s">
        <v>283</v>
      </c>
    </row>
    <row r="754" spans="1:4">
      <c r="A754" t="s">
        <v>1004</v>
      </c>
      <c r="B754" t="s">
        <v>1994</v>
      </c>
      <c r="C754" t="s">
        <v>828</v>
      </c>
      <c r="D754" t="s">
        <v>925</v>
      </c>
    </row>
    <row r="755" spans="1:4">
      <c r="A755" t="s">
        <v>1005</v>
      </c>
      <c r="B755" t="s">
        <v>1006</v>
      </c>
      <c r="C755" t="s">
        <v>828</v>
      </c>
      <c r="D755" t="s">
        <v>925</v>
      </c>
    </row>
    <row r="756" spans="1:4">
      <c r="A756" t="s">
        <v>272</v>
      </c>
      <c r="B756" t="s">
        <v>1995</v>
      </c>
      <c r="C756" t="s">
        <v>828</v>
      </c>
      <c r="D756" t="s">
        <v>283</v>
      </c>
    </row>
    <row r="757" spans="1:4">
      <c r="A757" t="s">
        <v>1007</v>
      </c>
      <c r="B757" t="s">
        <v>1996</v>
      </c>
      <c r="C757" t="s">
        <v>828</v>
      </c>
      <c r="D757" t="s">
        <v>925</v>
      </c>
    </row>
    <row r="758" spans="1:4">
      <c r="A758" t="s">
        <v>1008</v>
      </c>
      <c r="B758" t="s">
        <v>1009</v>
      </c>
      <c r="C758" t="s">
        <v>828</v>
      </c>
      <c r="D758" t="s">
        <v>283</v>
      </c>
    </row>
    <row r="759" spans="1:4">
      <c r="A759" t="s">
        <v>1010</v>
      </c>
      <c r="B759" t="s">
        <v>315</v>
      </c>
      <c r="C759" t="s">
        <v>833</v>
      </c>
      <c r="D759" t="s">
        <v>190</v>
      </c>
    </row>
    <row r="760" spans="1:4">
      <c r="A760" t="s">
        <v>1011</v>
      </c>
      <c r="B760" t="s">
        <v>1012</v>
      </c>
      <c r="C760" t="s">
        <v>833</v>
      </c>
      <c r="D760" t="s">
        <v>190</v>
      </c>
    </row>
    <row r="761" spans="1:4">
      <c r="A761" t="s">
        <v>1013</v>
      </c>
      <c r="B761" t="s">
        <v>1025</v>
      </c>
      <c r="C761" t="s">
        <v>833</v>
      </c>
      <c r="D761" t="s">
        <v>190</v>
      </c>
    </row>
    <row r="762" spans="1:4">
      <c r="A762" t="s">
        <v>1931</v>
      </c>
      <c r="B762" t="s">
        <v>1932</v>
      </c>
      <c r="C762" t="s">
        <v>828</v>
      </c>
      <c r="D762" t="s">
        <v>191</v>
      </c>
    </row>
    <row r="763" spans="1:4">
      <c r="A763" t="s">
        <v>1026</v>
      </c>
      <c r="B763" t="s">
        <v>1027</v>
      </c>
      <c r="C763" t="s">
        <v>828</v>
      </c>
      <c r="D763" t="s">
        <v>283</v>
      </c>
    </row>
    <row r="764" spans="1:4">
      <c r="A764" t="s">
        <v>1933</v>
      </c>
      <c r="B764" t="s">
        <v>1934</v>
      </c>
      <c r="C764" t="s">
        <v>828</v>
      </c>
      <c r="D764" t="s">
        <v>191</v>
      </c>
    </row>
    <row r="765" spans="1:4">
      <c r="A765" s="10" t="s">
        <v>1028</v>
      </c>
      <c r="B765" s="10" t="s">
        <v>1029</v>
      </c>
      <c r="C765" s="151" t="s">
        <v>828</v>
      </c>
      <c r="D765" s="10" t="s">
        <v>283</v>
      </c>
    </row>
    <row r="766" spans="1:4">
      <c r="A766" s="10" t="s">
        <v>1030</v>
      </c>
      <c r="B766" s="10" t="s">
        <v>1031</v>
      </c>
      <c r="C766" s="151" t="s">
        <v>828</v>
      </c>
      <c r="D766" s="10" t="s">
        <v>283</v>
      </c>
    </row>
    <row r="767" spans="1:4">
      <c r="A767" s="10" t="s">
        <v>1935</v>
      </c>
      <c r="B767" s="10" t="s">
        <v>1936</v>
      </c>
      <c r="C767" s="151" t="s">
        <v>828</v>
      </c>
      <c r="D767" s="10" t="s">
        <v>191</v>
      </c>
    </row>
    <row r="768" spans="1:4">
      <c r="A768" s="10" t="s">
        <v>1937</v>
      </c>
      <c r="B768" s="10" t="s">
        <v>1938</v>
      </c>
      <c r="C768" s="151" t="s">
        <v>828</v>
      </c>
      <c r="D768" s="10" t="s">
        <v>283</v>
      </c>
    </row>
    <row r="769" spans="1:4">
      <c r="A769" s="10" t="s">
        <v>1311</v>
      </c>
      <c r="B769" s="10" t="s">
        <v>1312</v>
      </c>
      <c r="C769" s="151" t="s">
        <v>828</v>
      </c>
      <c r="D769" s="10" t="s">
        <v>283</v>
      </c>
    </row>
    <row r="770" spans="1:4">
      <c r="A770" s="10" t="s">
        <v>1032</v>
      </c>
      <c r="B770" s="10" t="s">
        <v>1033</v>
      </c>
      <c r="C770" s="151" t="s">
        <v>828</v>
      </c>
      <c r="D770" s="10" t="s">
        <v>925</v>
      </c>
    </row>
    <row r="771" spans="1:4">
      <c r="A771" s="10" t="s">
        <v>1034</v>
      </c>
      <c r="B771" s="10" t="s">
        <v>316</v>
      </c>
      <c r="C771" s="151" t="s">
        <v>828</v>
      </c>
      <c r="D771" s="10" t="s">
        <v>925</v>
      </c>
    </row>
    <row r="772" spans="1:4">
      <c r="A772" s="10" t="s">
        <v>1939</v>
      </c>
      <c r="B772" s="10" t="s">
        <v>1940</v>
      </c>
      <c r="C772" s="151" t="s">
        <v>833</v>
      </c>
      <c r="D772" s="10" t="s">
        <v>190</v>
      </c>
    </row>
    <row r="773" spans="1:4">
      <c r="A773" s="10" t="s">
        <v>1035</v>
      </c>
      <c r="B773" s="10" t="s">
        <v>317</v>
      </c>
      <c r="C773" s="151" t="s">
        <v>828</v>
      </c>
      <c r="D773" s="10" t="s">
        <v>925</v>
      </c>
    </row>
    <row r="774" spans="1:4">
      <c r="A774" s="10" t="s">
        <v>1941</v>
      </c>
      <c r="B774" s="10" t="s">
        <v>1942</v>
      </c>
      <c r="C774" s="151" t="s">
        <v>833</v>
      </c>
      <c r="D774" s="10" t="s">
        <v>190</v>
      </c>
    </row>
    <row r="775" spans="1:4">
      <c r="A775" s="10" t="s">
        <v>1401</v>
      </c>
      <c r="B775" s="10" t="s">
        <v>1467</v>
      </c>
      <c r="C775" s="151" t="s">
        <v>833</v>
      </c>
      <c r="D775" s="10" t="s">
        <v>190</v>
      </c>
    </row>
    <row r="776" spans="1:4">
      <c r="A776" s="10" t="s">
        <v>1402</v>
      </c>
      <c r="B776" s="10" t="s">
        <v>1468</v>
      </c>
      <c r="C776" s="151" t="s">
        <v>833</v>
      </c>
      <c r="D776" s="10" t="s">
        <v>190</v>
      </c>
    </row>
    <row r="777" spans="1:4">
      <c r="A777" s="10" t="s">
        <v>1943</v>
      </c>
      <c r="B777" s="10" t="s">
        <v>1944</v>
      </c>
      <c r="C777" s="151" t="s">
        <v>828</v>
      </c>
      <c r="D777" s="10" t="s">
        <v>925</v>
      </c>
    </row>
    <row r="778" spans="1:4">
      <c r="A778" s="10" t="s">
        <v>1036</v>
      </c>
      <c r="B778" s="10" t="s">
        <v>1037</v>
      </c>
      <c r="C778" s="151" t="s">
        <v>828</v>
      </c>
      <c r="D778" s="10" t="s">
        <v>925</v>
      </c>
    </row>
    <row r="779" spans="1:4">
      <c r="A779" s="10" t="s">
        <v>1945</v>
      </c>
      <c r="B779" s="10" t="s">
        <v>1946</v>
      </c>
      <c r="C779" s="151" t="s">
        <v>828</v>
      </c>
      <c r="D779" s="10" t="s">
        <v>925</v>
      </c>
    </row>
    <row r="780" spans="1:4">
      <c r="A780" s="10" t="s">
        <v>1947</v>
      </c>
      <c r="B780" s="10" t="s">
        <v>1948</v>
      </c>
      <c r="C780" s="151" t="s">
        <v>833</v>
      </c>
      <c r="D780" s="10" t="s">
        <v>190</v>
      </c>
    </row>
    <row r="781" spans="1:4">
      <c r="A781" s="10" t="s">
        <v>1040</v>
      </c>
      <c r="B781" s="10" t="s">
        <v>1469</v>
      </c>
      <c r="C781" s="151" t="s">
        <v>833</v>
      </c>
      <c r="D781" s="10" t="s">
        <v>187</v>
      </c>
    </row>
    <row r="782" spans="1:4">
      <c r="A782" s="10" t="s">
        <v>1041</v>
      </c>
      <c r="B782" s="10" t="s">
        <v>1985</v>
      </c>
      <c r="C782" s="151" t="s">
        <v>828</v>
      </c>
      <c r="D782" s="10" t="s">
        <v>925</v>
      </c>
    </row>
    <row r="783" spans="1:4">
      <c r="A783" s="10" t="s">
        <v>1042</v>
      </c>
      <c r="B783" s="10" t="s">
        <v>910</v>
      </c>
      <c r="C783" s="151" t="s">
        <v>828</v>
      </c>
      <c r="D783" s="10" t="s">
        <v>925</v>
      </c>
    </row>
    <row r="784" spans="1:4">
      <c r="A784" s="10" t="s">
        <v>1949</v>
      </c>
      <c r="B784" s="10" t="s">
        <v>1950</v>
      </c>
      <c r="C784" s="151" t="s">
        <v>828</v>
      </c>
      <c r="D784" s="10" t="s">
        <v>191</v>
      </c>
    </row>
    <row r="785" spans="1:4">
      <c r="A785" s="10" t="s">
        <v>911</v>
      </c>
      <c r="B785" s="10" t="s">
        <v>911</v>
      </c>
      <c r="C785" s="151" t="s">
        <v>833</v>
      </c>
      <c r="D785" s="10" t="s">
        <v>876</v>
      </c>
    </row>
    <row r="786" spans="1:4">
      <c r="A786" s="10" t="s">
        <v>912</v>
      </c>
      <c r="B786" s="10" t="s">
        <v>913</v>
      </c>
      <c r="C786" s="151" t="s">
        <v>828</v>
      </c>
      <c r="D786" s="10" t="s">
        <v>925</v>
      </c>
    </row>
    <row r="787" spans="1:4">
      <c r="A787" s="10" t="s">
        <v>914</v>
      </c>
      <c r="B787" s="10" t="s">
        <v>915</v>
      </c>
      <c r="C787" s="151" t="s">
        <v>828</v>
      </c>
      <c r="D787" s="10" t="s">
        <v>925</v>
      </c>
    </row>
    <row r="788" spans="1:4">
      <c r="A788" s="10" t="s">
        <v>1700</v>
      </c>
      <c r="B788" s="10" t="s">
        <v>1701</v>
      </c>
      <c r="C788" s="151" t="s">
        <v>828</v>
      </c>
      <c r="D788" s="10" t="s">
        <v>925</v>
      </c>
    </row>
    <row r="789" spans="1:4">
      <c r="A789" s="10" t="s">
        <v>916</v>
      </c>
      <c r="B789" s="10" t="s">
        <v>917</v>
      </c>
      <c r="C789" s="151" t="s">
        <v>828</v>
      </c>
      <c r="D789" s="10" t="s">
        <v>925</v>
      </c>
    </row>
    <row r="790" spans="1:4">
      <c r="A790" s="10" t="s">
        <v>1403</v>
      </c>
      <c r="B790" s="10" t="s">
        <v>1470</v>
      </c>
      <c r="C790" s="151" t="s">
        <v>828</v>
      </c>
      <c r="D790" s="10" t="s">
        <v>925</v>
      </c>
    </row>
    <row r="791" spans="1:4">
      <c r="A791" s="10" t="s">
        <v>1702</v>
      </c>
      <c r="B791" s="10" t="s">
        <v>1703</v>
      </c>
      <c r="C791" s="151" t="s">
        <v>833</v>
      </c>
      <c r="D791" s="10" t="s">
        <v>876</v>
      </c>
    </row>
    <row r="792" spans="1:4">
      <c r="A792" s="10" t="s">
        <v>918</v>
      </c>
      <c r="B792" s="10" t="s">
        <v>919</v>
      </c>
      <c r="C792" s="151" t="s">
        <v>828</v>
      </c>
      <c r="D792" s="10" t="s">
        <v>283</v>
      </c>
    </row>
    <row r="793" spans="1:4">
      <c r="A793" s="10" t="s">
        <v>93</v>
      </c>
      <c r="B793" s="10" t="s">
        <v>37</v>
      </c>
      <c r="C793" s="151" t="s">
        <v>828</v>
      </c>
      <c r="D793" s="10" t="s">
        <v>925</v>
      </c>
    </row>
    <row r="794" spans="1:4">
      <c r="A794" s="10" t="s">
        <v>1704</v>
      </c>
      <c r="B794" s="10" t="s">
        <v>1705</v>
      </c>
      <c r="C794" s="151" t="s">
        <v>828</v>
      </c>
      <c r="D794" s="10" t="s">
        <v>925</v>
      </c>
    </row>
    <row r="795" spans="1:4">
      <c r="A795" s="10" t="s">
        <v>1951</v>
      </c>
      <c r="B795" s="10" t="s">
        <v>1952</v>
      </c>
      <c r="C795" s="151" t="s">
        <v>828</v>
      </c>
      <c r="D795" s="10" t="s">
        <v>925</v>
      </c>
    </row>
    <row r="796" spans="1:4">
      <c r="A796" s="10" t="s">
        <v>920</v>
      </c>
      <c r="B796" s="10" t="s">
        <v>318</v>
      </c>
      <c r="C796" s="151" t="s">
        <v>828</v>
      </c>
      <c r="D796" s="10" t="s">
        <v>283</v>
      </c>
    </row>
    <row r="797" spans="1:4">
      <c r="A797" s="10" t="s">
        <v>1953</v>
      </c>
      <c r="B797" s="10" t="s">
        <v>1954</v>
      </c>
      <c r="C797" s="151" t="s">
        <v>828</v>
      </c>
      <c r="D797" s="10" t="s">
        <v>283</v>
      </c>
    </row>
    <row r="798" spans="1:4">
      <c r="A798" s="10" t="s">
        <v>921</v>
      </c>
      <c r="B798" s="10" t="s">
        <v>922</v>
      </c>
      <c r="C798" s="151" t="s">
        <v>828</v>
      </c>
      <c r="D798" s="10" t="s">
        <v>283</v>
      </c>
    </row>
    <row r="799" spans="1:4">
      <c r="A799" s="10" t="s">
        <v>923</v>
      </c>
      <c r="B799" s="10" t="s">
        <v>1987</v>
      </c>
      <c r="C799" s="151" t="s">
        <v>828</v>
      </c>
      <c r="D799" s="10" t="s">
        <v>283</v>
      </c>
    </row>
    <row r="800" spans="1:4">
      <c r="A800" s="10" t="s">
        <v>924</v>
      </c>
      <c r="B800" s="10" t="s">
        <v>929</v>
      </c>
      <c r="C800" s="151" t="s">
        <v>828</v>
      </c>
      <c r="D800" s="10" t="s">
        <v>283</v>
      </c>
    </row>
    <row r="801" spans="1:4">
      <c r="A801" s="10" t="s">
        <v>1955</v>
      </c>
      <c r="B801" s="10" t="s">
        <v>1956</v>
      </c>
      <c r="C801" s="151" t="s">
        <v>828</v>
      </c>
      <c r="D801" s="10" t="s">
        <v>191</v>
      </c>
    </row>
    <row r="802" spans="1:4">
      <c r="A802" s="10" t="s">
        <v>1957</v>
      </c>
      <c r="B802" s="10" t="s">
        <v>1958</v>
      </c>
      <c r="C802" s="151" t="s">
        <v>828</v>
      </c>
      <c r="D802" s="10" t="s">
        <v>191</v>
      </c>
    </row>
    <row r="803" spans="1:4">
      <c r="A803" s="10" t="s">
        <v>1959</v>
      </c>
      <c r="B803" s="10" t="s">
        <v>1960</v>
      </c>
      <c r="C803" s="151" t="s">
        <v>828</v>
      </c>
      <c r="D803" s="10" t="s">
        <v>925</v>
      </c>
    </row>
    <row r="804" spans="1:4">
      <c r="A804" s="10" t="s">
        <v>930</v>
      </c>
      <c r="B804" s="10" t="s">
        <v>319</v>
      </c>
      <c r="C804" s="151" t="s">
        <v>828</v>
      </c>
      <c r="D804" s="10" t="s">
        <v>925</v>
      </c>
    </row>
    <row r="805" spans="1:4">
      <c r="A805" s="10" t="s">
        <v>931</v>
      </c>
      <c r="B805" s="10" t="s">
        <v>320</v>
      </c>
      <c r="C805" s="151" t="s">
        <v>828</v>
      </c>
      <c r="D805" s="10" t="s">
        <v>925</v>
      </c>
    </row>
    <row r="806" spans="1:4">
      <c r="A806" s="10" t="s">
        <v>932</v>
      </c>
      <c r="B806" s="10" t="s">
        <v>321</v>
      </c>
      <c r="C806" s="151" t="s">
        <v>828</v>
      </c>
      <c r="D806" s="10" t="s">
        <v>925</v>
      </c>
    </row>
    <row r="807" spans="1:4">
      <c r="A807" s="10" t="s">
        <v>273</v>
      </c>
      <c r="B807" s="10" t="s">
        <v>274</v>
      </c>
      <c r="C807" s="151" t="s">
        <v>828</v>
      </c>
      <c r="D807" s="10" t="s">
        <v>191</v>
      </c>
    </row>
    <row r="808" spans="1:4">
      <c r="A808" s="10" t="s">
        <v>94</v>
      </c>
      <c r="B808" s="10" t="s">
        <v>38</v>
      </c>
      <c r="C808" s="151" t="s">
        <v>828</v>
      </c>
      <c r="D808" s="10" t="s">
        <v>191</v>
      </c>
    </row>
    <row r="809" spans="1:4">
      <c r="A809" s="10" t="s">
        <v>944</v>
      </c>
      <c r="B809" s="10" t="s">
        <v>322</v>
      </c>
      <c r="C809" s="151" t="s">
        <v>828</v>
      </c>
      <c r="D809" s="10" t="s">
        <v>191</v>
      </c>
    </row>
    <row r="810" spans="1:4">
      <c r="A810" s="10" t="s">
        <v>945</v>
      </c>
      <c r="B810" s="10" t="s">
        <v>323</v>
      </c>
      <c r="C810" s="151" t="s">
        <v>828</v>
      </c>
      <c r="D810" s="10" t="s">
        <v>191</v>
      </c>
    </row>
    <row r="811" spans="1:4">
      <c r="A811" s="10" t="s">
        <v>946</v>
      </c>
      <c r="B811" s="10" t="s">
        <v>1313</v>
      </c>
      <c r="C811" s="151" t="s">
        <v>828</v>
      </c>
      <c r="D811" s="10" t="s">
        <v>191</v>
      </c>
    </row>
    <row r="812" spans="1:4">
      <c r="A812" s="10" t="s">
        <v>1706</v>
      </c>
      <c r="B812" s="10" t="s">
        <v>1707</v>
      </c>
      <c r="C812" s="151" t="s">
        <v>828</v>
      </c>
      <c r="D812" s="10" t="s">
        <v>925</v>
      </c>
    </row>
    <row r="813" spans="1:4">
      <c r="A813" s="10" t="s">
        <v>947</v>
      </c>
      <c r="B813" s="10" t="s">
        <v>948</v>
      </c>
      <c r="C813" s="151" t="s">
        <v>828</v>
      </c>
      <c r="D813" s="10" t="s">
        <v>925</v>
      </c>
    </row>
    <row r="814" spans="1:4">
      <c r="A814" s="10" t="s">
        <v>205</v>
      </c>
      <c r="B814" s="10" t="s">
        <v>213</v>
      </c>
      <c r="C814" s="151" t="s">
        <v>828</v>
      </c>
      <c r="D814" s="10" t="s">
        <v>925</v>
      </c>
    </row>
    <row r="815" spans="1:4">
      <c r="A815" s="10" t="s">
        <v>949</v>
      </c>
      <c r="B815" s="10" t="s">
        <v>1314</v>
      </c>
      <c r="C815" s="151" t="s">
        <v>828</v>
      </c>
      <c r="D815" s="10" t="s">
        <v>925</v>
      </c>
    </row>
    <row r="816" spans="1:4">
      <c r="A816" s="10" t="s">
        <v>324</v>
      </c>
      <c r="B816" s="10" t="s">
        <v>325</v>
      </c>
      <c r="C816" s="151" t="s">
        <v>833</v>
      </c>
      <c r="D816" s="10" t="s">
        <v>876</v>
      </c>
    </row>
    <row r="817" spans="1:4">
      <c r="A817" s="10" t="s">
        <v>326</v>
      </c>
      <c r="B817" s="10" t="s">
        <v>327</v>
      </c>
      <c r="C817" s="151" t="s">
        <v>833</v>
      </c>
      <c r="D817" s="10" t="s">
        <v>876</v>
      </c>
    </row>
    <row r="818" spans="1:4">
      <c r="A818" s="10" t="s">
        <v>1708</v>
      </c>
      <c r="B818" s="10" t="s">
        <v>1709</v>
      </c>
      <c r="C818" s="151" t="s">
        <v>833</v>
      </c>
      <c r="D818" s="10" t="s">
        <v>876</v>
      </c>
    </row>
    <row r="819" spans="1:4">
      <c r="A819" s="10" t="s">
        <v>1710</v>
      </c>
      <c r="B819" s="10" t="s">
        <v>1711</v>
      </c>
      <c r="C819" s="151" t="s">
        <v>833</v>
      </c>
      <c r="D819" s="10" t="s">
        <v>876</v>
      </c>
    </row>
    <row r="820" spans="1:4">
      <c r="A820" s="10" t="s">
        <v>928</v>
      </c>
      <c r="B820" s="10" t="s">
        <v>928</v>
      </c>
      <c r="C820" s="151" t="s">
        <v>833</v>
      </c>
      <c r="D820" s="10" t="s">
        <v>876</v>
      </c>
    </row>
    <row r="821" spans="1:4">
      <c r="A821" s="10" t="s">
        <v>950</v>
      </c>
      <c r="B821" s="10" t="s">
        <v>328</v>
      </c>
      <c r="C821" s="151" t="s">
        <v>833</v>
      </c>
      <c r="D821" s="10" t="s">
        <v>876</v>
      </c>
    </row>
    <row r="822" spans="1:4">
      <c r="A822" s="10" t="s">
        <v>1979</v>
      </c>
      <c r="B822" s="10" t="s">
        <v>1980</v>
      </c>
      <c r="C822" s="151" t="s">
        <v>828</v>
      </c>
      <c r="D822" s="10" t="s">
        <v>283</v>
      </c>
    </row>
    <row r="823" spans="1:4">
      <c r="A823" s="10" t="s">
        <v>1712</v>
      </c>
      <c r="B823" s="10" t="s">
        <v>1713</v>
      </c>
      <c r="C823" s="151" t="s">
        <v>828</v>
      </c>
      <c r="D823" s="10" t="s">
        <v>283</v>
      </c>
    </row>
    <row r="824" spans="1:4">
      <c r="A824" s="10" t="s">
        <v>951</v>
      </c>
      <c r="B824" s="10" t="s">
        <v>952</v>
      </c>
      <c r="C824" s="151" t="s">
        <v>833</v>
      </c>
      <c r="D824" s="10" t="s">
        <v>876</v>
      </c>
    </row>
    <row r="825" spans="1:4">
      <c r="A825" s="10" t="s">
        <v>953</v>
      </c>
      <c r="B825" s="10" t="s">
        <v>954</v>
      </c>
      <c r="C825" s="151" t="s">
        <v>833</v>
      </c>
      <c r="D825" s="10" t="s">
        <v>876</v>
      </c>
    </row>
    <row r="826" spans="1:4">
      <c r="A826" s="10" t="s">
        <v>955</v>
      </c>
      <c r="B826" s="10" t="s">
        <v>956</v>
      </c>
      <c r="C826" s="151" t="s">
        <v>833</v>
      </c>
      <c r="D826" s="10" t="s">
        <v>876</v>
      </c>
    </row>
    <row r="827" spans="1:4">
      <c r="A827" s="10" t="s">
        <v>1981</v>
      </c>
      <c r="B827" s="10" t="s">
        <v>1982</v>
      </c>
      <c r="C827" s="151" t="s">
        <v>833</v>
      </c>
      <c r="D827" s="10" t="s">
        <v>190</v>
      </c>
    </row>
    <row r="828" spans="1:4">
      <c r="A828" s="10" t="s">
        <v>1714</v>
      </c>
      <c r="B828" s="10" t="s">
        <v>1715</v>
      </c>
      <c r="C828" s="151" t="s">
        <v>833</v>
      </c>
      <c r="D828" s="10" t="s">
        <v>190</v>
      </c>
    </row>
    <row r="829" spans="1:4">
      <c r="A829" s="10" t="s">
        <v>75</v>
      </c>
      <c r="B829" s="10" t="s">
        <v>39</v>
      </c>
      <c r="C829" s="151" t="s">
        <v>833</v>
      </c>
      <c r="D829" s="10" t="s">
        <v>190</v>
      </c>
    </row>
    <row r="830" spans="1:4">
      <c r="A830" s="10" t="s">
        <v>957</v>
      </c>
      <c r="B830" s="10" t="s">
        <v>329</v>
      </c>
      <c r="C830" s="151" t="s">
        <v>833</v>
      </c>
      <c r="D830" s="10" t="s">
        <v>190</v>
      </c>
    </row>
    <row r="831" spans="1:4">
      <c r="A831" s="10" t="s">
        <v>1961</v>
      </c>
      <c r="B831" s="10" t="s">
        <v>1962</v>
      </c>
      <c r="C831" s="151" t="s">
        <v>833</v>
      </c>
      <c r="D831" s="10" t="s">
        <v>190</v>
      </c>
    </row>
    <row r="832" spans="1:4">
      <c r="A832" s="10" t="s">
        <v>958</v>
      </c>
      <c r="B832" s="10" t="s">
        <v>1997</v>
      </c>
      <c r="C832" s="151" t="s">
        <v>833</v>
      </c>
      <c r="D832" s="10" t="s">
        <v>190</v>
      </c>
    </row>
    <row r="833" spans="1:4">
      <c r="A833" s="10" t="s">
        <v>1404</v>
      </c>
      <c r="B833" s="10" t="s">
        <v>1471</v>
      </c>
      <c r="C833" s="151" t="s">
        <v>833</v>
      </c>
      <c r="D833" s="10" t="s">
        <v>925</v>
      </c>
    </row>
    <row r="834" spans="1:4">
      <c r="A834" s="10" t="s">
        <v>1405</v>
      </c>
      <c r="B834" s="10" t="s">
        <v>1472</v>
      </c>
      <c r="C834" s="151" t="s">
        <v>833</v>
      </c>
      <c r="D834" s="10" t="s">
        <v>925</v>
      </c>
    </row>
    <row r="835" spans="1:4">
      <c r="A835" s="10" t="s">
        <v>1716</v>
      </c>
      <c r="B835" s="10" t="s">
        <v>1717</v>
      </c>
      <c r="C835" s="151" t="s">
        <v>833</v>
      </c>
      <c r="D835" s="10" t="s">
        <v>925</v>
      </c>
    </row>
    <row r="836" spans="1:4">
      <c r="A836" s="10" t="s">
        <v>1718</v>
      </c>
      <c r="B836" s="10" t="s">
        <v>1719</v>
      </c>
      <c r="C836" s="151" t="s">
        <v>833</v>
      </c>
      <c r="D836" s="10" t="s">
        <v>925</v>
      </c>
    </row>
    <row r="837" spans="1:4">
      <c r="A837" s="10" t="s">
        <v>959</v>
      </c>
      <c r="B837" s="10" t="s">
        <v>434</v>
      </c>
      <c r="C837" s="151" t="s">
        <v>833</v>
      </c>
      <c r="D837" s="10" t="s">
        <v>925</v>
      </c>
    </row>
    <row r="838" spans="1:4">
      <c r="A838" s="10" t="s">
        <v>1720</v>
      </c>
      <c r="B838" s="10" t="s">
        <v>1721</v>
      </c>
      <c r="C838" s="151" t="s">
        <v>833</v>
      </c>
      <c r="D838" s="10" t="s">
        <v>925</v>
      </c>
    </row>
    <row r="839" spans="1:4">
      <c r="A839" s="10" t="s">
        <v>1406</v>
      </c>
      <c r="B839" s="10" t="s">
        <v>1473</v>
      </c>
      <c r="C839" s="151" t="s">
        <v>833</v>
      </c>
      <c r="D839" s="10" t="s">
        <v>925</v>
      </c>
    </row>
    <row r="840" spans="1:4">
      <c r="A840" s="10" t="s">
        <v>1722</v>
      </c>
      <c r="B840" s="10" t="s">
        <v>1723</v>
      </c>
      <c r="C840" s="151" t="s">
        <v>833</v>
      </c>
      <c r="D840" s="10" t="s">
        <v>925</v>
      </c>
    </row>
    <row r="841" spans="1:4">
      <c r="A841" s="10" t="s">
        <v>1724</v>
      </c>
      <c r="B841" s="10" t="s">
        <v>1725</v>
      </c>
      <c r="C841" s="151" t="s">
        <v>833</v>
      </c>
      <c r="D841" s="10" t="s">
        <v>925</v>
      </c>
    </row>
    <row r="842" spans="1:4">
      <c r="A842" s="10" t="s">
        <v>435</v>
      </c>
      <c r="B842" s="10" t="s">
        <v>436</v>
      </c>
      <c r="C842" s="151" t="s">
        <v>833</v>
      </c>
      <c r="D842" s="10" t="s">
        <v>876</v>
      </c>
    </row>
    <row r="843" spans="1:4">
      <c r="A843" s="10" t="s">
        <v>293</v>
      </c>
      <c r="B843" s="10" t="s">
        <v>294</v>
      </c>
      <c r="C843" s="151" t="s">
        <v>833</v>
      </c>
      <c r="D843" s="10" t="s">
        <v>876</v>
      </c>
    </row>
    <row r="844" spans="1:4">
      <c r="A844" s="10" t="s">
        <v>960</v>
      </c>
      <c r="B844" s="10" t="s">
        <v>437</v>
      </c>
      <c r="C844" s="151" t="s">
        <v>833</v>
      </c>
      <c r="D844" s="10" t="s">
        <v>925</v>
      </c>
    </row>
    <row r="845" spans="1:4">
      <c r="A845" s="10" t="s">
        <v>961</v>
      </c>
      <c r="B845" s="10" t="s">
        <v>438</v>
      </c>
      <c r="C845" s="151" t="s">
        <v>833</v>
      </c>
      <c r="D845" s="10" t="s">
        <v>925</v>
      </c>
    </row>
    <row r="846" spans="1:4">
      <c r="A846" s="10" t="s">
        <v>1315</v>
      </c>
      <c r="B846" s="10" t="s">
        <v>1316</v>
      </c>
      <c r="C846" s="151" t="s">
        <v>833</v>
      </c>
      <c r="D846" s="10" t="s">
        <v>876</v>
      </c>
    </row>
    <row r="847" spans="1:4">
      <c r="A847" s="10" t="s">
        <v>1963</v>
      </c>
      <c r="B847" s="10" t="s">
        <v>1964</v>
      </c>
      <c r="C847" s="151" t="s">
        <v>833</v>
      </c>
      <c r="D847" s="10" t="s">
        <v>876</v>
      </c>
    </row>
    <row r="848" spans="1:4">
      <c r="A848" s="10" t="s">
        <v>962</v>
      </c>
      <c r="B848" s="10" t="s">
        <v>439</v>
      </c>
      <c r="C848" s="151" t="s">
        <v>833</v>
      </c>
      <c r="D848" s="10" t="s">
        <v>876</v>
      </c>
    </row>
    <row r="849" spans="1:4">
      <c r="A849" s="10" t="s">
        <v>1407</v>
      </c>
      <c r="B849" s="10" t="s">
        <v>1474</v>
      </c>
      <c r="C849" s="151" t="s">
        <v>833</v>
      </c>
      <c r="D849" s="10" t="s">
        <v>187</v>
      </c>
    </row>
    <row r="850" spans="1:4">
      <c r="A850" s="10" t="s">
        <v>1408</v>
      </c>
      <c r="B850" s="10" t="s">
        <v>1475</v>
      </c>
      <c r="C850" s="151" t="s">
        <v>833</v>
      </c>
      <c r="D850" s="10" t="s">
        <v>187</v>
      </c>
    </row>
    <row r="851" spans="1:4">
      <c r="A851" s="10" t="s">
        <v>1965</v>
      </c>
      <c r="B851" s="10" t="s">
        <v>1966</v>
      </c>
      <c r="C851" s="151" t="s">
        <v>828</v>
      </c>
      <c r="D851" s="10" t="s">
        <v>283</v>
      </c>
    </row>
    <row r="852" spans="1:4">
      <c r="A852" s="10" t="s">
        <v>963</v>
      </c>
      <c r="B852" s="10" t="s">
        <v>964</v>
      </c>
      <c r="C852" s="151" t="s">
        <v>828</v>
      </c>
      <c r="D852" s="10" t="s">
        <v>925</v>
      </c>
    </row>
    <row r="853" spans="1:4">
      <c r="A853" s="10" t="s">
        <v>965</v>
      </c>
      <c r="B853" s="10" t="s">
        <v>966</v>
      </c>
      <c r="C853" s="151" t="s">
        <v>828</v>
      </c>
      <c r="D853" s="10" t="s">
        <v>925</v>
      </c>
    </row>
    <row r="854" spans="1:4">
      <c r="A854" s="10" t="s">
        <v>1409</v>
      </c>
      <c r="B854" s="10" t="s">
        <v>1476</v>
      </c>
      <c r="C854" s="151" t="s">
        <v>828</v>
      </c>
      <c r="D854" s="10" t="s">
        <v>925</v>
      </c>
    </row>
    <row r="855" spans="1:4">
      <c r="A855" s="10" t="s">
        <v>967</v>
      </c>
      <c r="B855" s="10" t="s">
        <v>967</v>
      </c>
      <c r="C855" s="151" t="s">
        <v>828</v>
      </c>
      <c r="D855" s="10" t="s">
        <v>925</v>
      </c>
    </row>
    <row r="856" spans="1:4">
      <c r="A856" s="10" t="s">
        <v>968</v>
      </c>
      <c r="B856" s="10" t="s">
        <v>969</v>
      </c>
      <c r="C856" s="151" t="s">
        <v>828</v>
      </c>
      <c r="D856" s="10" t="s">
        <v>925</v>
      </c>
    </row>
    <row r="857" spans="1:4">
      <c r="A857" s="10" t="s">
        <v>76</v>
      </c>
      <c r="B857" s="10" t="s">
        <v>40</v>
      </c>
      <c r="C857" s="151" t="s">
        <v>833</v>
      </c>
      <c r="D857" s="10" t="s">
        <v>876</v>
      </c>
    </row>
    <row r="858" spans="1:4">
      <c r="A858" s="10" t="s">
        <v>77</v>
      </c>
      <c r="B858" s="10" t="s">
        <v>41</v>
      </c>
      <c r="C858" s="151" t="s">
        <v>833</v>
      </c>
      <c r="D858" s="10" t="s">
        <v>876</v>
      </c>
    </row>
    <row r="859" spans="1:4">
      <c r="A859" s="10" t="s">
        <v>78</v>
      </c>
      <c r="B859" s="10" t="s">
        <v>42</v>
      </c>
      <c r="C859" s="151" t="s">
        <v>833</v>
      </c>
      <c r="D859" s="10" t="s">
        <v>876</v>
      </c>
    </row>
    <row r="860" spans="1:4">
      <c r="A860" s="10" t="s">
        <v>79</v>
      </c>
      <c r="B860" s="10" t="s">
        <v>43</v>
      </c>
      <c r="C860" s="151" t="s">
        <v>833</v>
      </c>
      <c r="D860" s="10" t="s">
        <v>876</v>
      </c>
    </row>
    <row r="861" spans="1:4">
      <c r="A861" s="10" t="s">
        <v>80</v>
      </c>
      <c r="B861" s="10" t="s">
        <v>44</v>
      </c>
      <c r="C861" s="151" t="s">
        <v>833</v>
      </c>
      <c r="D861" s="10" t="s">
        <v>876</v>
      </c>
    </row>
    <row r="862" spans="1:4">
      <c r="A862" s="10" t="s">
        <v>1726</v>
      </c>
      <c r="B862" s="10" t="s">
        <v>1727</v>
      </c>
      <c r="C862" s="151" t="s">
        <v>833</v>
      </c>
      <c r="D862" s="10" t="s">
        <v>876</v>
      </c>
    </row>
    <row r="863" spans="1:4">
      <c r="A863" s="10" t="s">
        <v>970</v>
      </c>
      <c r="B863" s="10" t="s">
        <v>440</v>
      </c>
      <c r="C863" s="151" t="s">
        <v>833</v>
      </c>
      <c r="D863" s="10" t="s">
        <v>876</v>
      </c>
    </row>
    <row r="864" spans="1:4">
      <c r="A864" s="10" t="s">
        <v>971</v>
      </c>
      <c r="B864" s="10" t="s">
        <v>971</v>
      </c>
      <c r="C864" s="151" t="s">
        <v>833</v>
      </c>
      <c r="D864" s="10" t="s">
        <v>876</v>
      </c>
    </row>
    <row r="865" spans="1:4">
      <c r="A865" s="10" t="s">
        <v>972</v>
      </c>
      <c r="B865" s="10" t="s">
        <v>972</v>
      </c>
      <c r="C865" s="151" t="s">
        <v>833</v>
      </c>
      <c r="D865" s="10" t="s">
        <v>876</v>
      </c>
    </row>
    <row r="866" spans="1:4">
      <c r="A866" s="10" t="s">
        <v>973</v>
      </c>
      <c r="B866" s="10" t="s">
        <v>974</v>
      </c>
      <c r="C866" s="151" t="s">
        <v>833</v>
      </c>
      <c r="D866" s="10" t="s">
        <v>190</v>
      </c>
    </row>
    <row r="867" spans="1:4">
      <c r="A867" s="10" t="s">
        <v>1410</v>
      </c>
      <c r="B867" s="10" t="s">
        <v>1477</v>
      </c>
      <c r="C867" s="151" t="s">
        <v>828</v>
      </c>
      <c r="D867" s="10" t="s">
        <v>283</v>
      </c>
    </row>
    <row r="868" spans="1:4">
      <c r="A868" s="10" t="s">
        <v>1967</v>
      </c>
      <c r="B868" s="10" t="s">
        <v>1968</v>
      </c>
      <c r="C868" s="151" t="s">
        <v>828</v>
      </c>
      <c r="D868" s="10" t="s">
        <v>925</v>
      </c>
    </row>
    <row r="869" spans="1:4">
      <c r="A869" s="10" t="s">
        <v>975</v>
      </c>
      <c r="B869" s="10" t="s">
        <v>441</v>
      </c>
      <c r="C869" s="151" t="s">
        <v>828</v>
      </c>
      <c r="D869" s="10" t="s">
        <v>283</v>
      </c>
    </row>
    <row r="870" spans="1:4">
      <c r="A870" s="10" t="s">
        <v>976</v>
      </c>
      <c r="B870" s="10" t="s">
        <v>977</v>
      </c>
      <c r="C870" s="151" t="s">
        <v>828</v>
      </c>
      <c r="D870" s="10" t="s">
        <v>283</v>
      </c>
    </row>
    <row r="871" spans="1:4">
      <c r="A871" s="10" t="s">
        <v>1728</v>
      </c>
      <c r="B871" s="10" t="s">
        <v>1729</v>
      </c>
      <c r="C871" s="151" t="s">
        <v>828</v>
      </c>
      <c r="D871" s="10" t="s">
        <v>283</v>
      </c>
    </row>
    <row r="872" spans="1:4">
      <c r="A872" s="10" t="s">
        <v>978</v>
      </c>
      <c r="B872" s="10" t="s">
        <v>979</v>
      </c>
      <c r="C872" s="151" t="s">
        <v>828</v>
      </c>
      <c r="D872" s="10" t="s">
        <v>925</v>
      </c>
    </row>
    <row r="873" spans="1:4">
      <c r="A873" s="10" t="s">
        <v>95</v>
      </c>
      <c r="B873" s="10" t="s">
        <v>45</v>
      </c>
      <c r="C873" s="151" t="s">
        <v>828</v>
      </c>
      <c r="D873" s="10" t="s">
        <v>283</v>
      </c>
    </row>
    <row r="874" spans="1:4">
      <c r="A874" s="10" t="s">
        <v>295</v>
      </c>
      <c r="B874" s="10" t="s">
        <v>296</v>
      </c>
      <c r="C874" s="151" t="s">
        <v>828</v>
      </c>
      <c r="D874" s="10" t="s">
        <v>283</v>
      </c>
    </row>
    <row r="875" spans="1:4">
      <c r="A875" s="10" t="s">
        <v>980</v>
      </c>
      <c r="B875" s="10" t="s">
        <v>981</v>
      </c>
      <c r="C875" s="151" t="s">
        <v>833</v>
      </c>
      <c r="D875" s="10" t="s">
        <v>876</v>
      </c>
    </row>
    <row r="876" spans="1:4">
      <c r="A876" s="10" t="s">
        <v>982</v>
      </c>
      <c r="B876" s="10" t="s">
        <v>983</v>
      </c>
      <c r="C876" s="151" t="s">
        <v>828</v>
      </c>
      <c r="D876" s="10" t="s">
        <v>283</v>
      </c>
    </row>
    <row r="877" spans="1:4">
      <c r="A877" s="10" t="s">
        <v>984</v>
      </c>
      <c r="B877" s="10" t="s">
        <v>933</v>
      </c>
      <c r="C877" s="151" t="s">
        <v>828</v>
      </c>
      <c r="D877" s="10" t="s">
        <v>283</v>
      </c>
    </row>
    <row r="878" spans="1:4">
      <c r="A878" s="10" t="s">
        <v>934</v>
      </c>
      <c r="B878" s="10" t="s">
        <v>442</v>
      </c>
      <c r="C878" s="151" t="s">
        <v>828</v>
      </c>
      <c r="D878" s="10" t="s">
        <v>283</v>
      </c>
    </row>
    <row r="879" spans="1:4">
      <c r="A879" s="10" t="s">
        <v>1730</v>
      </c>
      <c r="B879" s="10" t="s">
        <v>1731</v>
      </c>
      <c r="C879" s="151" t="s">
        <v>828</v>
      </c>
      <c r="D879" s="10" t="s">
        <v>925</v>
      </c>
    </row>
    <row r="880" spans="1:4">
      <c r="A880" s="10" t="s">
        <v>935</v>
      </c>
      <c r="B880" s="10" t="s">
        <v>936</v>
      </c>
      <c r="C880" s="151" t="s">
        <v>828</v>
      </c>
      <c r="D880" s="10" t="s">
        <v>283</v>
      </c>
    </row>
    <row r="881" spans="1:4">
      <c r="A881" s="10" t="s">
        <v>937</v>
      </c>
      <c r="B881" s="10" t="s">
        <v>443</v>
      </c>
      <c r="C881" s="151" t="s">
        <v>828</v>
      </c>
      <c r="D881" s="10" t="s">
        <v>191</v>
      </c>
    </row>
    <row r="882" spans="1:4">
      <c r="A882" s="10" t="s">
        <v>1317</v>
      </c>
      <c r="B882" s="10" t="s">
        <v>1318</v>
      </c>
      <c r="C882" s="151" t="s">
        <v>833</v>
      </c>
      <c r="D882" s="10" t="s">
        <v>925</v>
      </c>
    </row>
    <row r="883" spans="1:4">
      <c r="A883" s="10" t="s">
        <v>938</v>
      </c>
      <c r="B883" s="10" t="s">
        <v>444</v>
      </c>
      <c r="C883" s="151" t="s">
        <v>828</v>
      </c>
      <c r="D883" s="10" t="s">
        <v>925</v>
      </c>
    </row>
    <row r="884" spans="1:4">
      <c r="A884" s="10" t="s">
        <v>869</v>
      </c>
      <c r="B884" s="10" t="s">
        <v>1014</v>
      </c>
      <c r="C884" s="151" t="s">
        <v>828</v>
      </c>
      <c r="D884" s="10" t="s">
        <v>283</v>
      </c>
    </row>
    <row r="885" spans="1:4">
      <c r="A885" s="10" t="s">
        <v>885</v>
      </c>
      <c r="B885" s="10" t="s">
        <v>886</v>
      </c>
      <c r="C885" s="151" t="s">
        <v>828</v>
      </c>
      <c r="D885" s="10" t="s">
        <v>925</v>
      </c>
    </row>
    <row r="886" spans="1:4">
      <c r="A886" s="10" t="s">
        <v>887</v>
      </c>
      <c r="B886" s="10" t="s">
        <v>888</v>
      </c>
      <c r="C886" s="151" t="s">
        <v>828</v>
      </c>
      <c r="D886" s="10" t="s">
        <v>283</v>
      </c>
    </row>
    <row r="887" spans="1:4">
      <c r="A887" s="10" t="s">
        <v>889</v>
      </c>
      <c r="B887" s="10" t="s">
        <v>445</v>
      </c>
      <c r="C887" s="151" t="s">
        <v>828</v>
      </c>
      <c r="D887" s="10" t="s">
        <v>283</v>
      </c>
    </row>
    <row r="888" spans="1:4">
      <c r="A888" s="10" t="s">
        <v>890</v>
      </c>
      <c r="B888" s="10" t="s">
        <v>344</v>
      </c>
      <c r="C888" s="151" t="s">
        <v>828</v>
      </c>
      <c r="D888" s="10" t="s">
        <v>191</v>
      </c>
    </row>
  </sheetData>
  <autoFilter ref="A1:N888"/>
  <mergeCells count="3">
    <mergeCell ref="F3:G3"/>
    <mergeCell ref="L21:M21"/>
    <mergeCell ref="N6:O6"/>
  </mergeCells>
  <phoneticPr fontId="5" type="noConversion"/>
  <conditionalFormatting sqref="A4:B4 D4">
    <cfRule type="cellIs" dxfId="106" priority="1" stopIfTrue="1" operator="equal">
      <formula>"OK"</formula>
    </cfRule>
  </conditionalFormatting>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2"/>
  </sheetPr>
  <dimension ref="A1:F176"/>
  <sheetViews>
    <sheetView showGridLines="0" topLeftCell="A49" zoomScale="90" zoomScaleNormal="90" zoomScalePageLayoutView="90" workbookViewId="0">
      <selection activeCell="E109" sqref="E109"/>
    </sheetView>
  </sheetViews>
  <sheetFormatPr defaultColWidth="15.7109375" defaultRowHeight="50.1" customHeight="1"/>
  <cols>
    <col min="1" max="3" width="15.7109375" style="178"/>
    <col min="4" max="4" width="26.7109375" style="178" customWidth="1"/>
    <col min="5" max="16384" width="15.7109375" style="178"/>
  </cols>
  <sheetData>
    <row r="1" spans="1:6" ht="15" customHeight="1">
      <c r="A1" s="193" t="s">
        <v>942</v>
      </c>
    </row>
    <row r="2" spans="1:6" ht="15" customHeight="1">
      <c r="A2" s="194" t="s">
        <v>866</v>
      </c>
    </row>
    <row r="3" spans="1:6" ht="15" customHeight="1">
      <c r="A3" s="328"/>
      <c r="B3" s="329"/>
      <c r="C3" s="329"/>
      <c r="D3" s="329"/>
      <c r="E3" s="329"/>
      <c r="F3" s="329"/>
    </row>
    <row r="4" spans="1:6" ht="15" customHeight="1" thickBot="1">
      <c r="F4" s="195"/>
    </row>
    <row r="5" spans="1:6" ht="15" customHeight="1" thickBot="1">
      <c r="A5" s="330" t="s">
        <v>799</v>
      </c>
      <c r="B5" s="331"/>
      <c r="C5" s="331"/>
      <c r="D5" s="331"/>
      <c r="E5" s="332"/>
      <c r="F5" s="333"/>
    </row>
    <row r="6" spans="1:6" ht="15" customHeight="1">
      <c r="A6" s="334" t="s">
        <v>797</v>
      </c>
      <c r="B6" s="335"/>
      <c r="C6" s="335"/>
      <c r="D6" s="335"/>
      <c r="E6" s="335"/>
      <c r="F6" s="191">
        <v>2016</v>
      </c>
    </row>
    <row r="7" spans="1:6" ht="15" customHeight="1" thickBot="1">
      <c r="A7" s="196"/>
      <c r="B7" s="197"/>
      <c r="C7" s="197"/>
      <c r="D7" s="197"/>
      <c r="E7" s="198"/>
      <c r="F7" s="198"/>
    </row>
    <row r="8" spans="1:6" ht="15" customHeight="1" thickBot="1">
      <c r="A8" s="199" t="s">
        <v>876</v>
      </c>
      <c r="B8" s="200"/>
      <c r="C8" s="200"/>
      <c r="D8" s="201"/>
      <c r="E8" s="198"/>
      <c r="F8" s="198"/>
    </row>
    <row r="9" spans="1:6" ht="15" customHeight="1" thickBot="1">
      <c r="A9" s="316" t="str">
        <f>"Summary Table 1
Local RAR for "&amp;$A8&amp;" Local Area (MW)"</f>
        <v>Summary Table 1
Local RAR for LA Basin Local Area (MW)</v>
      </c>
      <c r="B9" s="317"/>
      <c r="C9" s="317"/>
      <c r="D9" s="318"/>
      <c r="E9" s="202"/>
      <c r="F9" s="179"/>
    </row>
    <row r="10" spans="1:6" s="186" customFormat="1" ht="64.5" thickBot="1">
      <c r="A10" s="181" t="s">
        <v>720</v>
      </c>
      <c r="B10" s="250" t="str">
        <f>"Total Procurement in "&amp;$A8&amp;" Local Area (Includes DR)"</f>
        <v>Total Procurement in LA Basin Local Area (Includes DR)</v>
      </c>
      <c r="C10" s="189" t="str">
        <f>$A8&amp;" Local RA - RMR and CAM"</f>
        <v>LA Basin Local RA - RMR and CAM</v>
      </c>
      <c r="D10" s="182" t="s">
        <v>870</v>
      </c>
      <c r="E10" s="183"/>
      <c r="F10" s="184"/>
    </row>
    <row r="11" spans="1:6" ht="15" customHeight="1">
      <c r="A11" s="225">
        <f>'ID and Local Area'!$F8</f>
        <v>42370</v>
      </c>
      <c r="B11" s="251">
        <f>SUMIF(I_Local_Res!$D:$D,A8,I_Local_Res!$H:$H)+'LSE Allocations'!$K$48</f>
        <v>0</v>
      </c>
      <c r="C11" s="253">
        <f>ROUND(VLOOKUP(A8,'LSE Allocations'!$H$73:$J$77,3,FALSE),0)</f>
        <v>0</v>
      </c>
      <c r="D11" s="169" t="str">
        <f>IF(B11-$C$11&gt;=0,"Compliant","Non-Compliant")</f>
        <v>Compliant</v>
      </c>
      <c r="E11" s="204"/>
      <c r="F11" s="184"/>
    </row>
    <row r="12" spans="1:6" s="203" customFormat="1" ht="15" customHeight="1">
      <c r="A12" s="225">
        <f>'ID and Local Area'!$F9</f>
        <v>42401</v>
      </c>
      <c r="B12" s="251">
        <f>SUMIF(I_Local_Res!$D:$D,A8,I_Local_Res!$I:$I)+'LSE Allocations'!$K$48</f>
        <v>0</v>
      </c>
      <c r="C12" s="336"/>
      <c r="D12" s="169" t="str">
        <f>IF(B12-$C$11&gt;=0,"Compliant","Non-Compliant")</f>
        <v>Compliant</v>
      </c>
      <c r="E12" s="204"/>
      <c r="F12" s="205"/>
    </row>
    <row r="13" spans="1:6" s="203" customFormat="1" ht="15" customHeight="1">
      <c r="A13" s="225">
        <f>'ID and Local Area'!$F10</f>
        <v>42430</v>
      </c>
      <c r="B13" s="251">
        <f>SUMIF(I_Local_Res!$D:$D,A8,I_Local_Res!$J:$J)+'LSE Allocations'!$K$48</f>
        <v>0</v>
      </c>
      <c r="C13" s="336"/>
      <c r="D13" s="169" t="str">
        <f t="shared" ref="D13:D22" si="0">IF(B13-$C$11&gt;=0,"Compliant","Non-Compliant")</f>
        <v>Compliant</v>
      </c>
      <c r="E13" s="204"/>
      <c r="F13" s="184"/>
    </row>
    <row r="14" spans="1:6" s="203" customFormat="1" ht="15" customHeight="1">
      <c r="A14" s="225">
        <f>'ID and Local Area'!$F11</f>
        <v>42461</v>
      </c>
      <c r="B14" s="251">
        <f>SUMIF(I_Local_Res!$D:$D,A8,I_Local_Res!$K:$K)+'LSE Allocations'!$K$48</f>
        <v>0</v>
      </c>
      <c r="C14" s="336"/>
      <c r="D14" s="169" t="str">
        <f t="shared" si="0"/>
        <v>Compliant</v>
      </c>
      <c r="E14" s="198"/>
      <c r="F14" s="184"/>
    </row>
    <row r="15" spans="1:6" s="203" customFormat="1" ht="15" customHeight="1">
      <c r="A15" s="225">
        <f>'ID and Local Area'!$F12</f>
        <v>42491</v>
      </c>
      <c r="B15" s="251">
        <f>SUMIF(I_Local_Res!$D:$D,A8,I_Local_Res!$L:$L)+'LSE Allocations'!$K$48</f>
        <v>0</v>
      </c>
      <c r="C15" s="336"/>
      <c r="D15" s="169" t="str">
        <f t="shared" si="0"/>
        <v>Compliant</v>
      </c>
      <c r="E15" s="198"/>
      <c r="F15" s="187"/>
    </row>
    <row r="16" spans="1:6" s="203" customFormat="1" ht="15" customHeight="1">
      <c r="A16" s="225">
        <f>'ID and Local Area'!$F13</f>
        <v>42522</v>
      </c>
      <c r="B16" s="251">
        <f>SUMIF(I_Local_Res!$D:$D,A8,I_Local_Res!$M:$M)+'LSE Allocations'!$K$48</f>
        <v>0</v>
      </c>
      <c r="C16" s="336"/>
      <c r="D16" s="169" t="str">
        <f t="shared" si="0"/>
        <v>Compliant</v>
      </c>
      <c r="E16" s="198"/>
    </row>
    <row r="17" spans="1:6" s="203" customFormat="1" ht="15" customHeight="1">
      <c r="A17" s="225">
        <f>'ID and Local Area'!$F14</f>
        <v>42552</v>
      </c>
      <c r="B17" s="251">
        <f>SUMIF(I_Local_Res!$D:$D,A8,I_Local_Res!$N:$N)+'LSE Allocations'!$K$48</f>
        <v>0</v>
      </c>
      <c r="C17" s="336"/>
      <c r="D17" s="169" t="str">
        <f>IF(B17-$C$11&gt;=0,"Compliant","Non-Compliant")</f>
        <v>Compliant</v>
      </c>
      <c r="E17" s="198"/>
    </row>
    <row r="18" spans="1:6" s="203" customFormat="1" ht="15" customHeight="1">
      <c r="A18" s="225">
        <f>'ID and Local Area'!$F15</f>
        <v>42583</v>
      </c>
      <c r="B18" s="251">
        <f>SUMIF(I_Local_Res!$D:$D,A8,I_Local_Res!$O:$O)+'LSE Allocations'!$K$48</f>
        <v>0</v>
      </c>
      <c r="C18" s="336"/>
      <c r="D18" s="169" t="str">
        <f t="shared" si="0"/>
        <v>Compliant</v>
      </c>
      <c r="E18" s="198"/>
      <c r="F18" s="198"/>
    </row>
    <row r="19" spans="1:6" s="203" customFormat="1" ht="15" customHeight="1">
      <c r="A19" s="225">
        <f>'ID and Local Area'!$F16</f>
        <v>42614</v>
      </c>
      <c r="B19" s="251">
        <f>SUMIF(I_Local_Res!$D:$D,A8,I_Local_Res!$P:$P)+'LSE Allocations'!$K$48</f>
        <v>0</v>
      </c>
      <c r="C19" s="336"/>
      <c r="D19" s="169" t="str">
        <f t="shared" si="0"/>
        <v>Compliant</v>
      </c>
      <c r="E19" s="198"/>
      <c r="F19" s="198"/>
    </row>
    <row r="20" spans="1:6" s="203" customFormat="1" ht="15" customHeight="1">
      <c r="A20" s="225">
        <f>'ID and Local Area'!$F17</f>
        <v>42644</v>
      </c>
      <c r="B20" s="251">
        <f>SUMIF(I_Local_Res!$D:$D,A8,I_Local_Res!$Q:$Q)+'LSE Allocations'!$K$48</f>
        <v>0</v>
      </c>
      <c r="C20" s="336"/>
      <c r="D20" s="169" t="str">
        <f t="shared" si="0"/>
        <v>Compliant</v>
      </c>
      <c r="E20" s="198"/>
      <c r="F20" s="198"/>
    </row>
    <row r="21" spans="1:6" s="203" customFormat="1" ht="15" customHeight="1">
      <c r="A21" s="225">
        <f>'ID and Local Area'!$F18</f>
        <v>42675</v>
      </c>
      <c r="B21" s="251">
        <f>SUMIF(I_Local_Res!$D:$D,A8,I_Local_Res!$R:$R)+'LSE Allocations'!$K$48</f>
        <v>0</v>
      </c>
      <c r="C21" s="336"/>
      <c r="D21" s="169" t="str">
        <f t="shared" si="0"/>
        <v>Compliant</v>
      </c>
      <c r="E21" s="198"/>
      <c r="F21" s="198"/>
    </row>
    <row r="22" spans="1:6" s="203" customFormat="1" ht="15" customHeight="1">
      <c r="A22" s="225">
        <f>'ID and Local Area'!$F19</f>
        <v>42705</v>
      </c>
      <c r="B22" s="251">
        <f>SUMIF(I_Local_Res!$D:$D,A8,I_Local_Res!$S:$S)+'LSE Allocations'!$K$48</f>
        <v>0</v>
      </c>
      <c r="C22" s="336"/>
      <c r="D22" s="169" t="str">
        <f t="shared" si="0"/>
        <v>Compliant</v>
      </c>
      <c r="E22" s="198"/>
      <c r="F22" s="198"/>
    </row>
    <row r="23" spans="1:6" ht="15" customHeight="1" thickBot="1">
      <c r="A23" s="221"/>
      <c r="B23" s="203"/>
      <c r="C23" s="203"/>
      <c r="D23" s="215"/>
    </row>
    <row r="24" spans="1:6" s="203" customFormat="1" ht="26.25" thickBot="1">
      <c r="A24" s="209" t="s">
        <v>190</v>
      </c>
      <c r="B24" s="91"/>
      <c r="C24" s="210"/>
      <c r="D24" s="92"/>
      <c r="E24" s="208"/>
      <c r="F24" s="208"/>
    </row>
    <row r="25" spans="1:6" ht="15" customHeight="1" thickBot="1">
      <c r="A25" s="316" t="str">
        <f>"Summary Table 2
Local RAR for "&amp;$A24&amp;" Local Area (MW)"</f>
        <v>Summary Table 2
Local RAR for Big Creek-Ventura Local Area (MW)</v>
      </c>
      <c r="B25" s="317"/>
      <c r="C25" s="317"/>
      <c r="D25" s="318"/>
      <c r="E25" s="202"/>
      <c r="F25" s="202"/>
    </row>
    <row r="26" spans="1:6" s="186" customFormat="1" ht="72.75" customHeight="1" thickBot="1">
      <c r="A26" s="181" t="s">
        <v>720</v>
      </c>
      <c r="B26" s="250" t="str">
        <f>"Total Procurement in "&amp;$A24&amp;" Local Area (Includes DR)"</f>
        <v>Total Procurement in Big Creek-Ventura Local Area (Includes DR)</v>
      </c>
      <c r="C26" s="189" t="str">
        <f>$A24&amp;" Local RA -RMR and CAM"</f>
        <v>Big Creek-Ventura Local RA -RMR and CAM</v>
      </c>
      <c r="D26" s="182" t="s">
        <v>870</v>
      </c>
      <c r="E26" s="183"/>
      <c r="F26" s="183"/>
    </row>
    <row r="27" spans="1:6" ht="15" customHeight="1">
      <c r="A27" s="225">
        <f>'ID and Local Area'!F8</f>
        <v>42370</v>
      </c>
      <c r="B27" s="251">
        <f>SUMIF(I_Local_Res!$D:$D,A24,I_Local_Res!$H:$H)+'LSE Allocations'!$K$49</f>
        <v>0</v>
      </c>
      <c r="C27" s="253">
        <f>ROUND(VLOOKUP(A24,'LSE Allocations'!$H$73:$J$77,3,FALSE),0)</f>
        <v>0</v>
      </c>
      <c r="D27" s="169" t="str">
        <f>IF(B27-$C$27&gt;=0,"Compliant","Non-Compliant")</f>
        <v>Compliant</v>
      </c>
      <c r="E27" s="204"/>
      <c r="F27" s="204"/>
    </row>
    <row r="28" spans="1:6" s="203" customFormat="1" ht="15" customHeight="1">
      <c r="A28" s="225">
        <f>'ID and Local Area'!F9</f>
        <v>42401</v>
      </c>
      <c r="B28" s="251">
        <f>SUMIF(I_Local_Res!$D:$D,A24,I_Local_Res!$I:$I)+'LSE Allocations'!$K$49</f>
        <v>0</v>
      </c>
      <c r="C28" s="313"/>
      <c r="D28" s="169" t="str">
        <f t="shared" ref="D28:D38" si="1">IF(B28-$C$27&gt;=0,"Compliant","Non-Compliant")</f>
        <v>Compliant</v>
      </c>
      <c r="E28" s="204"/>
      <c r="F28" s="204"/>
    </row>
    <row r="29" spans="1:6" s="203" customFormat="1" ht="15" customHeight="1">
      <c r="A29" s="225">
        <f>'ID and Local Area'!F10</f>
        <v>42430</v>
      </c>
      <c r="B29" s="251">
        <f>SUMIF(I_Local_Res!$D:$D,A24,I_Local_Res!$J:$J)+'LSE Allocations'!$K$49</f>
        <v>0</v>
      </c>
      <c r="C29" s="314"/>
      <c r="D29" s="169" t="str">
        <f t="shared" si="1"/>
        <v>Compliant</v>
      </c>
      <c r="E29" s="204"/>
      <c r="F29" s="204"/>
    </row>
    <row r="30" spans="1:6" s="203" customFormat="1" ht="15" customHeight="1">
      <c r="A30" s="225">
        <f>'ID and Local Area'!F11</f>
        <v>42461</v>
      </c>
      <c r="B30" s="251">
        <f>SUMIF(I_Local_Res!$D:$D,A24,I_Local_Res!$K:$K)+'LSE Allocations'!$K$49</f>
        <v>0</v>
      </c>
      <c r="C30" s="314"/>
      <c r="D30" s="169" t="str">
        <f t="shared" si="1"/>
        <v>Compliant</v>
      </c>
      <c r="E30" s="198"/>
      <c r="F30" s="198"/>
    </row>
    <row r="31" spans="1:6" s="203" customFormat="1" ht="15" customHeight="1">
      <c r="A31" s="225">
        <f>'ID and Local Area'!F12</f>
        <v>42491</v>
      </c>
      <c r="B31" s="251">
        <f>SUMIF(I_Local_Res!$D:$D,A24,I_Local_Res!$L:$L)+'LSE Allocations'!$K$49</f>
        <v>0</v>
      </c>
      <c r="C31" s="314"/>
      <c r="D31" s="169" t="str">
        <f t="shared" si="1"/>
        <v>Compliant</v>
      </c>
      <c r="E31" s="198"/>
      <c r="F31" s="198"/>
    </row>
    <row r="32" spans="1:6" s="203" customFormat="1" ht="15" customHeight="1">
      <c r="A32" s="225">
        <f>'ID and Local Area'!F13</f>
        <v>42522</v>
      </c>
      <c r="B32" s="251">
        <f>SUMIF(I_Local_Res!$D:$D,A24,I_Local_Res!$M:$M)+'LSE Allocations'!$K$49</f>
        <v>0</v>
      </c>
      <c r="C32" s="314"/>
      <c r="D32" s="169" t="str">
        <f t="shared" si="1"/>
        <v>Compliant</v>
      </c>
      <c r="E32" s="198"/>
      <c r="F32" s="198"/>
    </row>
    <row r="33" spans="1:6" s="203" customFormat="1" ht="15" customHeight="1">
      <c r="A33" s="225">
        <f>'ID and Local Area'!F14</f>
        <v>42552</v>
      </c>
      <c r="B33" s="251">
        <f>SUMIF(I_Local_Res!$D:$D,A24,I_Local_Res!$N:$N)+'LSE Allocations'!$K$49</f>
        <v>0</v>
      </c>
      <c r="C33" s="314"/>
      <c r="D33" s="169" t="str">
        <f t="shared" si="1"/>
        <v>Compliant</v>
      </c>
      <c r="E33" s="198"/>
      <c r="F33" s="198"/>
    </row>
    <row r="34" spans="1:6" s="203" customFormat="1" ht="15" customHeight="1">
      <c r="A34" s="225">
        <f>'ID and Local Area'!F15</f>
        <v>42583</v>
      </c>
      <c r="B34" s="251">
        <f>SUMIF(I_Local_Res!$D:$D,A24,I_Local_Res!$O:$O)+'LSE Allocations'!$K$49</f>
        <v>0</v>
      </c>
      <c r="C34" s="314"/>
      <c r="D34" s="169" t="str">
        <f t="shared" si="1"/>
        <v>Compliant</v>
      </c>
      <c r="E34" s="198"/>
      <c r="F34" s="198"/>
    </row>
    <row r="35" spans="1:6" s="203" customFormat="1" ht="15" customHeight="1">
      <c r="A35" s="225">
        <f>'ID and Local Area'!F16</f>
        <v>42614</v>
      </c>
      <c r="B35" s="251">
        <f>SUMIF(I_Local_Res!$D:$D,A24,I_Local_Res!$P:$P)+'LSE Allocations'!$K$49</f>
        <v>0</v>
      </c>
      <c r="C35" s="314"/>
      <c r="D35" s="169" t="str">
        <f t="shared" si="1"/>
        <v>Compliant</v>
      </c>
      <c r="E35" s="198"/>
      <c r="F35" s="198"/>
    </row>
    <row r="36" spans="1:6" s="203" customFormat="1" ht="15" customHeight="1">
      <c r="A36" s="225">
        <f>'ID and Local Area'!F17</f>
        <v>42644</v>
      </c>
      <c r="B36" s="251">
        <f>SUMIF(I_Local_Res!$D:$D,A24,I_Local_Res!$Q:$Q)+'LSE Allocations'!$K$49</f>
        <v>0</v>
      </c>
      <c r="C36" s="314"/>
      <c r="D36" s="169" t="str">
        <f t="shared" si="1"/>
        <v>Compliant</v>
      </c>
      <c r="E36" s="198"/>
      <c r="F36" s="198"/>
    </row>
    <row r="37" spans="1:6" s="203" customFormat="1" ht="15" customHeight="1">
      <c r="A37" s="225">
        <f>'ID and Local Area'!F18</f>
        <v>42675</v>
      </c>
      <c r="B37" s="251">
        <f>SUMIF(I_Local_Res!$D:$D,A24,I_Local_Res!$R:$R)+'LSE Allocations'!$K$49</f>
        <v>0</v>
      </c>
      <c r="C37" s="314"/>
      <c r="D37" s="169" t="str">
        <f t="shared" si="1"/>
        <v>Compliant</v>
      </c>
      <c r="E37" s="198"/>
      <c r="F37" s="198"/>
    </row>
    <row r="38" spans="1:6" s="203" customFormat="1" ht="15" customHeight="1">
      <c r="A38" s="225">
        <f>'ID and Local Area'!F19</f>
        <v>42705</v>
      </c>
      <c r="B38" s="251">
        <f>SUMIF(I_Local_Res!$D:$D,A24,I_Local_Res!$S:$S)+'LSE Allocations'!$K$49</f>
        <v>0</v>
      </c>
      <c r="C38" s="315"/>
      <c r="D38" s="169" t="str">
        <f t="shared" si="1"/>
        <v>Compliant</v>
      </c>
      <c r="E38" s="198"/>
      <c r="F38" s="198"/>
    </row>
    <row r="39" spans="1:6" s="203" customFormat="1" ht="15" customHeight="1" thickBot="1">
      <c r="A39" s="226"/>
      <c r="B39" s="51"/>
      <c r="C39" s="208"/>
      <c r="D39" s="52"/>
      <c r="E39" s="208"/>
      <c r="F39" s="208"/>
    </row>
    <row r="40" spans="1:6" s="203" customFormat="1" ht="15" customHeight="1" thickBot="1">
      <c r="A40" s="209" t="s">
        <v>187</v>
      </c>
      <c r="B40" s="91"/>
      <c r="C40" s="210"/>
      <c r="D40" s="92"/>
      <c r="E40" s="208"/>
      <c r="F40" s="208"/>
    </row>
    <row r="41" spans="1:6" ht="15" customHeight="1" thickBot="1">
      <c r="A41" s="316" t="str">
        <f>"Summary Table 3
Local RAR for "&amp;$A40&amp;" Local Area (MW)"</f>
        <v>Summary Table 3
Local RAR for San Diego-IV Local Area (MW)</v>
      </c>
      <c r="B41" s="317"/>
      <c r="C41" s="317"/>
      <c r="D41" s="318"/>
      <c r="E41" s="202"/>
      <c r="F41" s="202"/>
    </row>
    <row r="42" spans="1:6" s="186" customFormat="1" ht="75" customHeight="1" thickBot="1">
      <c r="A42" s="181" t="s">
        <v>720</v>
      </c>
      <c r="B42" s="250" t="str">
        <f>"Total Procurement in "&amp;$A40&amp;" Local Area (Includes DR)"</f>
        <v>Total Procurement in San Diego-IV Local Area (Includes DR)</v>
      </c>
      <c r="C42" s="189" t="str">
        <f>$A40&amp;" Local RA -RMR and CAM"</f>
        <v>San Diego-IV Local RA -RMR and CAM</v>
      </c>
      <c r="D42" s="182" t="s">
        <v>870</v>
      </c>
      <c r="E42" s="183"/>
      <c r="F42" s="183"/>
    </row>
    <row r="43" spans="1:6" ht="15" customHeight="1">
      <c r="A43" s="225">
        <f>'ID and Local Area'!F8</f>
        <v>42370</v>
      </c>
      <c r="B43" s="251">
        <f>SUMIF(I_Local_Res!$D:$D,A40,I_Local_Res!$H:$H)+'LSE Allocations'!$K$56</f>
        <v>0</v>
      </c>
      <c r="C43" s="252">
        <f>ROUND(VLOOKUP(A40,'LSE Allocations'!$H$73:$J$77,3,FALSE),0)</f>
        <v>0</v>
      </c>
      <c r="D43" s="169" t="str">
        <f>IF(B43-$C$43&gt;=0,"Compliant","Non-Compliant")</f>
        <v>Compliant</v>
      </c>
      <c r="E43" s="204"/>
      <c r="F43" s="204"/>
    </row>
    <row r="44" spans="1:6" s="203" customFormat="1" ht="15" customHeight="1">
      <c r="A44" s="225">
        <f>'ID and Local Area'!F9</f>
        <v>42401</v>
      </c>
      <c r="B44" s="251">
        <f>SUMIF(I_Local_Res!$D:$D,A40,I_Local_Res!$I:$I)+'LSE Allocations'!$K$56</f>
        <v>0</v>
      </c>
      <c r="C44" s="313"/>
      <c r="D44" s="169" t="str">
        <f t="shared" ref="D44:D54" si="2">IF(B44-$C$43&gt;=0,"Compliant","Non-Compliant")</f>
        <v>Compliant</v>
      </c>
      <c r="E44" s="204"/>
      <c r="F44" s="204"/>
    </row>
    <row r="45" spans="1:6" s="203" customFormat="1" ht="15" customHeight="1">
      <c r="A45" s="225">
        <f>'ID and Local Area'!F10</f>
        <v>42430</v>
      </c>
      <c r="B45" s="251">
        <f>SUMIF(I_Local_Res!$D:$D,A40,I_Local_Res!$J:$J)+'LSE Allocations'!$K$56</f>
        <v>0</v>
      </c>
      <c r="C45" s="319"/>
      <c r="D45" s="169" t="str">
        <f t="shared" si="2"/>
        <v>Compliant</v>
      </c>
      <c r="E45" s="204"/>
      <c r="F45" s="204"/>
    </row>
    <row r="46" spans="1:6" s="203" customFormat="1" ht="15" customHeight="1">
      <c r="A46" s="225">
        <f>'ID and Local Area'!F11</f>
        <v>42461</v>
      </c>
      <c r="B46" s="251">
        <f>SUMIF(I_Local_Res!$D:$D,A40,I_Local_Res!$K:$K)+'LSE Allocations'!$K$56</f>
        <v>0</v>
      </c>
      <c r="C46" s="319"/>
      <c r="D46" s="169" t="str">
        <f t="shared" si="2"/>
        <v>Compliant</v>
      </c>
      <c r="E46" s="198"/>
      <c r="F46" s="198"/>
    </row>
    <row r="47" spans="1:6" s="203" customFormat="1" ht="15" customHeight="1">
      <c r="A47" s="225">
        <f>'ID and Local Area'!F12</f>
        <v>42491</v>
      </c>
      <c r="B47" s="251">
        <f>SUMIF(I_Local_Res!$D:$D,A40,I_Local_Res!$L:$L)+'LSE Allocations'!$K$56</f>
        <v>0</v>
      </c>
      <c r="C47" s="319"/>
      <c r="D47" s="169" t="str">
        <f t="shared" si="2"/>
        <v>Compliant</v>
      </c>
      <c r="E47" s="198"/>
      <c r="F47" s="198"/>
    </row>
    <row r="48" spans="1:6" s="203" customFormat="1" ht="15" customHeight="1">
      <c r="A48" s="225">
        <f>'ID and Local Area'!F13</f>
        <v>42522</v>
      </c>
      <c r="B48" s="251">
        <f>SUMIF(I_Local_Res!$D:$D,A40,I_Local_Res!$M:$M)+'LSE Allocations'!$K$56</f>
        <v>0</v>
      </c>
      <c r="C48" s="319"/>
      <c r="D48" s="169" t="str">
        <f t="shared" si="2"/>
        <v>Compliant</v>
      </c>
      <c r="E48" s="198"/>
      <c r="F48" s="198"/>
    </row>
    <row r="49" spans="1:6" s="203" customFormat="1" ht="15" customHeight="1">
      <c r="A49" s="225">
        <f>'ID and Local Area'!F14</f>
        <v>42552</v>
      </c>
      <c r="B49" s="251">
        <f>SUMIF(I_Local_Res!$D:$D,A40,I_Local_Res!$N:$N)+'LSE Allocations'!$K$56</f>
        <v>0</v>
      </c>
      <c r="C49" s="319"/>
      <c r="D49" s="169" t="str">
        <f t="shared" si="2"/>
        <v>Compliant</v>
      </c>
      <c r="E49" s="198"/>
      <c r="F49" s="198"/>
    </row>
    <row r="50" spans="1:6" s="203" customFormat="1" ht="15" customHeight="1">
      <c r="A50" s="225">
        <f>'ID and Local Area'!F15</f>
        <v>42583</v>
      </c>
      <c r="B50" s="251">
        <f>SUMIF(I_Local_Res!$D:$D,A40,I_Local_Res!$O:$O)+'LSE Allocations'!$K$56</f>
        <v>0</v>
      </c>
      <c r="C50" s="319"/>
      <c r="D50" s="169" t="str">
        <f t="shared" si="2"/>
        <v>Compliant</v>
      </c>
      <c r="E50" s="198"/>
      <c r="F50" s="198"/>
    </row>
    <row r="51" spans="1:6" s="203" customFormat="1" ht="15" customHeight="1">
      <c r="A51" s="225">
        <f>'ID and Local Area'!F16</f>
        <v>42614</v>
      </c>
      <c r="B51" s="251">
        <f>SUMIF(I_Local_Res!$D:$D,A40,I_Local_Res!$P:$P)+'LSE Allocations'!$K$56</f>
        <v>0</v>
      </c>
      <c r="C51" s="319"/>
      <c r="D51" s="169" t="str">
        <f t="shared" si="2"/>
        <v>Compliant</v>
      </c>
      <c r="E51" s="198"/>
      <c r="F51" s="198"/>
    </row>
    <row r="52" spans="1:6" s="203" customFormat="1" ht="15" customHeight="1">
      <c r="A52" s="225">
        <f>'ID and Local Area'!F17</f>
        <v>42644</v>
      </c>
      <c r="B52" s="251">
        <f>SUMIF(I_Local_Res!$D:$D,A40,I_Local_Res!$Q:$Q)+'LSE Allocations'!$K$56</f>
        <v>0</v>
      </c>
      <c r="C52" s="319"/>
      <c r="D52" s="169" t="str">
        <f t="shared" si="2"/>
        <v>Compliant</v>
      </c>
      <c r="E52" s="198"/>
      <c r="F52" s="198"/>
    </row>
    <row r="53" spans="1:6" s="203" customFormat="1" ht="15" customHeight="1">
      <c r="A53" s="225">
        <f>'ID and Local Area'!F18</f>
        <v>42675</v>
      </c>
      <c r="B53" s="251">
        <f>SUMIF(I_Local_Res!$D:$D,A40,I_Local_Res!$R:$R)+'LSE Allocations'!$K$56</f>
        <v>0</v>
      </c>
      <c r="C53" s="319"/>
      <c r="D53" s="169" t="str">
        <f t="shared" si="2"/>
        <v>Compliant</v>
      </c>
      <c r="E53" s="198"/>
      <c r="F53" s="198"/>
    </row>
    <row r="54" spans="1:6" s="203" customFormat="1" ht="15" customHeight="1">
      <c r="A54" s="225">
        <f>'ID and Local Area'!F19</f>
        <v>42705</v>
      </c>
      <c r="B54" s="251">
        <f>SUMIF(I_Local_Res!$D:$D,A40,I_Local_Res!$S:$S)+'LSE Allocations'!$K$56</f>
        <v>0</v>
      </c>
      <c r="C54" s="320"/>
      <c r="D54" s="169" t="str">
        <f t="shared" si="2"/>
        <v>Compliant</v>
      </c>
      <c r="E54" s="198"/>
      <c r="F54" s="198"/>
    </row>
    <row r="55" spans="1:6" ht="15" customHeight="1" thickBot="1">
      <c r="A55" s="221"/>
      <c r="B55" s="203"/>
      <c r="C55" s="203"/>
      <c r="D55" s="215"/>
    </row>
    <row r="56" spans="1:6" s="203" customFormat="1" ht="15" customHeight="1" thickBot="1">
      <c r="A56" s="209" t="s">
        <v>191</v>
      </c>
      <c r="B56" s="91"/>
      <c r="C56" s="210"/>
      <c r="D56" s="92"/>
      <c r="E56" s="208"/>
      <c r="F56" s="208"/>
    </row>
    <row r="57" spans="1:6" ht="36.75" customHeight="1" thickBot="1">
      <c r="A57" s="321" t="str">
        <f>"Summary Table 4
Local RAR for "&amp;$A56&amp;" Local Area (MW)"</f>
        <v>Summary Table 4
Local RAR for Bay Area Local Area (MW)</v>
      </c>
      <c r="B57" s="317"/>
      <c r="C57" s="317"/>
      <c r="D57" s="318"/>
      <c r="E57" s="202"/>
      <c r="F57" s="202"/>
    </row>
    <row r="58" spans="1:6" s="186" customFormat="1" ht="79.5" customHeight="1" thickBot="1">
      <c r="A58" s="181" t="s">
        <v>720</v>
      </c>
      <c r="B58" s="250" t="str">
        <f>"Total Procurement in "&amp;$A56&amp;" Local Area (Includes DR)"</f>
        <v>Total Procurement in Bay Area Local Area (Includes DR)</v>
      </c>
      <c r="C58" s="189" t="str">
        <f>$A56&amp;" Local RA -RMR and CAM"</f>
        <v>Bay Area Local RA -RMR and CAM</v>
      </c>
      <c r="D58" s="182" t="s">
        <v>841</v>
      </c>
      <c r="E58" s="183"/>
      <c r="F58" s="183"/>
    </row>
    <row r="59" spans="1:6" ht="15" customHeight="1">
      <c r="A59" s="225">
        <f>'ID and Local Area'!F8</f>
        <v>42370</v>
      </c>
      <c r="B59" s="251">
        <f>SUMIF(I_Local_Res!$D:$D,A56,I_Local_Res!$H:$H)+'LSE Allocations'!$K$62</f>
        <v>0</v>
      </c>
      <c r="C59" s="252">
        <f>ROUND(VLOOKUP(A56,'LSE Allocations'!$H$73:$J$77,3,FALSE),0)</f>
        <v>0</v>
      </c>
      <c r="D59" s="169" t="str">
        <f>IF(B59-$C$59&gt;=0,"Compliant","Non-Compliant")</f>
        <v>Compliant</v>
      </c>
      <c r="E59" s="204"/>
      <c r="F59" s="204"/>
    </row>
    <row r="60" spans="1:6" s="203" customFormat="1" ht="15" customHeight="1">
      <c r="A60" s="225">
        <f>'ID and Local Area'!F9</f>
        <v>42401</v>
      </c>
      <c r="B60" s="251">
        <f>SUMIF(I_Local_Res!$D:$D,A56,I_Local_Res!$I:$I)+'LSE Allocations'!$K$62</f>
        <v>0</v>
      </c>
      <c r="C60" s="313"/>
      <c r="D60" s="169" t="str">
        <f t="shared" ref="D60:D70" si="3">IF(B60-$C$59&gt;=0,"Compliant","Non-Compliant")</f>
        <v>Compliant</v>
      </c>
      <c r="E60" s="204"/>
      <c r="F60" s="204"/>
    </row>
    <row r="61" spans="1:6" s="203" customFormat="1" ht="15" customHeight="1">
      <c r="A61" s="225">
        <f>'ID and Local Area'!F10</f>
        <v>42430</v>
      </c>
      <c r="B61" s="251">
        <f>SUMIF(I_Local_Res!$D:$D,A56,I_Local_Res!$J:$J)+'LSE Allocations'!$K$62</f>
        <v>0</v>
      </c>
      <c r="C61" s="319"/>
      <c r="D61" s="169" t="str">
        <f t="shared" si="3"/>
        <v>Compliant</v>
      </c>
      <c r="E61" s="204"/>
      <c r="F61" s="204"/>
    </row>
    <row r="62" spans="1:6" s="203" customFormat="1" ht="15" customHeight="1">
      <c r="A62" s="225">
        <f>'ID and Local Area'!F11</f>
        <v>42461</v>
      </c>
      <c r="B62" s="251">
        <f>SUMIF(I_Local_Res!$D:$D,A56,I_Local_Res!$K:$K)+'LSE Allocations'!$K$62</f>
        <v>0</v>
      </c>
      <c r="C62" s="319"/>
      <c r="D62" s="169" t="str">
        <f t="shared" si="3"/>
        <v>Compliant</v>
      </c>
      <c r="E62" s="198"/>
      <c r="F62" s="198"/>
    </row>
    <row r="63" spans="1:6" s="203" customFormat="1" ht="15" customHeight="1">
      <c r="A63" s="225">
        <f>'ID and Local Area'!F12</f>
        <v>42491</v>
      </c>
      <c r="B63" s="251">
        <f>SUMIF(I_Local_Res!$D:$D,A56,I_Local_Res!$L:$L)+'LSE Allocations'!$K$62</f>
        <v>0</v>
      </c>
      <c r="C63" s="319"/>
      <c r="D63" s="169" t="str">
        <f t="shared" si="3"/>
        <v>Compliant</v>
      </c>
      <c r="E63" s="198"/>
      <c r="F63" s="198"/>
    </row>
    <row r="64" spans="1:6" s="203" customFormat="1" ht="15" customHeight="1">
      <c r="A64" s="225">
        <f>'ID and Local Area'!F13</f>
        <v>42522</v>
      </c>
      <c r="B64" s="251">
        <f>SUMIF(I_Local_Res!$D:$D,A56,I_Local_Res!$M:$M)+'LSE Allocations'!$K$62</f>
        <v>0</v>
      </c>
      <c r="C64" s="319"/>
      <c r="D64" s="169" t="str">
        <f t="shared" si="3"/>
        <v>Compliant</v>
      </c>
      <c r="E64" s="198"/>
      <c r="F64" s="198"/>
    </row>
    <row r="65" spans="1:6" s="203" customFormat="1" ht="15" customHeight="1">
      <c r="A65" s="225">
        <f>'ID and Local Area'!F14</f>
        <v>42552</v>
      </c>
      <c r="B65" s="251">
        <f>SUMIF(I_Local_Res!$D:$D,A56,I_Local_Res!$N:$N)+'LSE Allocations'!$K$62</f>
        <v>0</v>
      </c>
      <c r="C65" s="319"/>
      <c r="D65" s="169" t="str">
        <f t="shared" si="3"/>
        <v>Compliant</v>
      </c>
      <c r="E65" s="198"/>
      <c r="F65" s="198"/>
    </row>
    <row r="66" spans="1:6" s="203" customFormat="1" ht="15" customHeight="1">
      <c r="A66" s="225">
        <f>'ID and Local Area'!F15</f>
        <v>42583</v>
      </c>
      <c r="B66" s="251">
        <f>SUMIF(I_Local_Res!$D:$D,A56,I_Local_Res!$O:$O)+'LSE Allocations'!$K$62</f>
        <v>0</v>
      </c>
      <c r="C66" s="319"/>
      <c r="D66" s="169" t="str">
        <f t="shared" si="3"/>
        <v>Compliant</v>
      </c>
      <c r="E66" s="198"/>
      <c r="F66" s="198"/>
    </row>
    <row r="67" spans="1:6" s="203" customFormat="1" ht="15" customHeight="1">
      <c r="A67" s="225">
        <f>'ID and Local Area'!F16</f>
        <v>42614</v>
      </c>
      <c r="B67" s="251">
        <f>SUMIF(I_Local_Res!$D:$D,A56,I_Local_Res!$P:$P)+'LSE Allocations'!$K$62</f>
        <v>0</v>
      </c>
      <c r="C67" s="319"/>
      <c r="D67" s="169" t="str">
        <f t="shared" si="3"/>
        <v>Compliant</v>
      </c>
      <c r="E67" s="198"/>
      <c r="F67" s="198"/>
    </row>
    <row r="68" spans="1:6" s="203" customFormat="1" ht="15" customHeight="1">
      <c r="A68" s="225">
        <f>'ID and Local Area'!F17</f>
        <v>42644</v>
      </c>
      <c r="B68" s="251">
        <f>SUMIF(I_Local_Res!$D:$D,A56,I_Local_Res!$Q:$Q)+'LSE Allocations'!$K$62</f>
        <v>0</v>
      </c>
      <c r="C68" s="319"/>
      <c r="D68" s="169" t="str">
        <f t="shared" si="3"/>
        <v>Compliant</v>
      </c>
      <c r="E68" s="198"/>
      <c r="F68" s="198"/>
    </row>
    <row r="69" spans="1:6" s="203" customFormat="1" ht="15" customHeight="1">
      <c r="A69" s="225">
        <f>'ID and Local Area'!F18</f>
        <v>42675</v>
      </c>
      <c r="B69" s="251">
        <f>SUMIF(I_Local_Res!$D:$D,A56,I_Local_Res!$R:$R)+'LSE Allocations'!$K$62</f>
        <v>0</v>
      </c>
      <c r="C69" s="319"/>
      <c r="D69" s="169" t="str">
        <f t="shared" si="3"/>
        <v>Compliant</v>
      </c>
      <c r="E69" s="198"/>
      <c r="F69" s="198"/>
    </row>
    <row r="70" spans="1:6" s="203" customFormat="1" ht="15" customHeight="1">
      <c r="A70" s="225">
        <f>'ID and Local Area'!F19</f>
        <v>42705</v>
      </c>
      <c r="B70" s="251">
        <f>SUMIF(I_Local_Res!$D:$D,A56,I_Local_Res!$S:$S)+'LSE Allocations'!$K$62</f>
        <v>0</v>
      </c>
      <c r="C70" s="320"/>
      <c r="D70" s="169" t="str">
        <f t="shared" si="3"/>
        <v>Compliant</v>
      </c>
      <c r="E70" s="198"/>
      <c r="F70" s="198"/>
    </row>
    <row r="71" spans="1:6" s="203" customFormat="1" ht="15" customHeight="1" thickBot="1">
      <c r="A71" s="227"/>
      <c r="B71" s="109"/>
      <c r="C71" s="51"/>
      <c r="D71" s="52"/>
      <c r="E71" s="198"/>
      <c r="F71" s="198"/>
    </row>
    <row r="72" spans="1:6" ht="26.25" thickBot="1">
      <c r="A72" s="211" t="s">
        <v>283</v>
      </c>
      <c r="B72" s="206"/>
      <c r="C72" s="206"/>
      <c r="D72" s="207"/>
    </row>
    <row r="73" spans="1:6" ht="15" customHeight="1" thickBot="1">
      <c r="A73" s="316" t="str">
        <f>"Summary Table 5
Local RAR for "&amp;$A72&amp;" Local Area (MW)"</f>
        <v>Summary Table 5
Local RAR for Other PG&amp;E Areas Local Area (MW)</v>
      </c>
      <c r="B73" s="317"/>
      <c r="C73" s="317"/>
      <c r="D73" s="318"/>
      <c r="E73" s="202"/>
      <c r="F73" s="180"/>
    </row>
    <row r="74" spans="1:6" s="186" customFormat="1" ht="77.25" thickBot="1">
      <c r="A74" s="181" t="s">
        <v>720</v>
      </c>
      <c r="B74" s="250" t="str">
        <f>"Total Procurement in "&amp;$A72&amp;" Local Area (Includes DR)"</f>
        <v>Total Procurement in Other PG&amp;E Areas Local Area (Includes DR)</v>
      </c>
      <c r="C74" s="189" t="str">
        <f>$A72&amp;" Local RA -RMR and CAM"</f>
        <v>Other PG&amp;E Areas Local RA -RMR and CAM</v>
      </c>
      <c r="D74" s="190" t="s">
        <v>870</v>
      </c>
      <c r="E74" s="183"/>
      <c r="F74" s="185"/>
    </row>
    <row r="75" spans="1:6" ht="15" customHeight="1">
      <c r="A75" s="225">
        <f>'ID and Local Area'!F8</f>
        <v>42370</v>
      </c>
      <c r="B75" s="251">
        <f>SUMIF(I_Local_Res!$D:$D,A72,I_Local_Res!$H:$H)+'LSE Allocations'!$K$63</f>
        <v>0</v>
      </c>
      <c r="C75" s="252">
        <f>ROUND(VLOOKUP(A72,'LSE Allocations'!$H$73:$J$77,3,FALSE),0)</f>
        <v>0</v>
      </c>
      <c r="D75" s="169" t="str">
        <f>IF(B75-$C$75&gt;=0,"Compliant","Non-Compliant")</f>
        <v>Compliant</v>
      </c>
      <c r="E75" s="204"/>
      <c r="F75" s="198"/>
    </row>
    <row r="76" spans="1:6" s="203" customFormat="1" ht="15" customHeight="1">
      <c r="A76" s="225">
        <f>'ID and Local Area'!F9</f>
        <v>42401</v>
      </c>
      <c r="B76" s="251">
        <f>SUMIF(I_Local_Res!$D:$D,A72,I_Local_Res!$I:$I)+'LSE Allocations'!$K$63</f>
        <v>0</v>
      </c>
      <c r="C76" s="313"/>
      <c r="D76" s="169" t="str">
        <f t="shared" ref="D76:D86" si="4">IF(B76-$C$75&gt;=0,"Compliant","Non-Compliant")</f>
        <v>Compliant</v>
      </c>
      <c r="E76" s="204"/>
      <c r="F76" s="198"/>
    </row>
    <row r="77" spans="1:6" s="203" customFormat="1" ht="15" customHeight="1">
      <c r="A77" s="225">
        <f>'ID and Local Area'!F10</f>
        <v>42430</v>
      </c>
      <c r="B77" s="251">
        <f>SUMIF(I_Local_Res!$D:$D,A72,I_Local_Res!$J:$J)+'LSE Allocations'!$K$63</f>
        <v>0</v>
      </c>
      <c r="C77" s="319"/>
      <c r="D77" s="169" t="str">
        <f t="shared" si="4"/>
        <v>Compliant</v>
      </c>
      <c r="E77" s="204"/>
      <c r="F77" s="198"/>
    </row>
    <row r="78" spans="1:6" s="203" customFormat="1" ht="15" customHeight="1">
      <c r="A78" s="225">
        <f>'ID and Local Area'!F11</f>
        <v>42461</v>
      </c>
      <c r="B78" s="251">
        <f>SUMIF(I_Local_Res!$D:$D,A72,I_Local_Res!$K:$K)+'LSE Allocations'!$K$63</f>
        <v>0</v>
      </c>
      <c r="C78" s="319"/>
      <c r="D78" s="169" t="str">
        <f t="shared" si="4"/>
        <v>Compliant</v>
      </c>
      <c r="E78" s="198"/>
      <c r="F78" s="198"/>
    </row>
    <row r="79" spans="1:6" s="203" customFormat="1" ht="15" customHeight="1">
      <c r="A79" s="225">
        <f>'ID and Local Area'!F12</f>
        <v>42491</v>
      </c>
      <c r="B79" s="251">
        <f>SUMIF(I_Local_Res!$D:$D,A72,I_Local_Res!$L:$L)+'LSE Allocations'!$K$63</f>
        <v>0</v>
      </c>
      <c r="C79" s="319"/>
      <c r="D79" s="169" t="str">
        <f t="shared" si="4"/>
        <v>Compliant</v>
      </c>
      <c r="E79" s="198"/>
      <c r="F79" s="198"/>
    </row>
    <row r="80" spans="1:6" s="203" customFormat="1" ht="15" customHeight="1">
      <c r="A80" s="225">
        <f>'ID and Local Area'!F13</f>
        <v>42522</v>
      </c>
      <c r="B80" s="251">
        <f>SUMIF(I_Local_Res!$D:$D,A72,I_Local_Res!$M:$M)+'LSE Allocations'!$K$63</f>
        <v>0</v>
      </c>
      <c r="C80" s="319"/>
      <c r="D80" s="169" t="str">
        <f t="shared" si="4"/>
        <v>Compliant</v>
      </c>
      <c r="E80" s="198"/>
      <c r="F80" s="198"/>
    </row>
    <row r="81" spans="1:6" s="203" customFormat="1" ht="15" customHeight="1">
      <c r="A81" s="225">
        <f>'ID and Local Area'!F14</f>
        <v>42552</v>
      </c>
      <c r="B81" s="251">
        <f>SUMIF(I_Local_Res!$D:$D,A72,I_Local_Res!$N:$N)+'LSE Allocations'!$K$63</f>
        <v>0</v>
      </c>
      <c r="C81" s="319"/>
      <c r="D81" s="169" t="str">
        <f t="shared" si="4"/>
        <v>Compliant</v>
      </c>
      <c r="E81" s="198"/>
      <c r="F81" s="198"/>
    </row>
    <row r="82" spans="1:6" s="203" customFormat="1" ht="15" customHeight="1">
      <c r="A82" s="225">
        <f>'ID and Local Area'!F15</f>
        <v>42583</v>
      </c>
      <c r="B82" s="251">
        <f>SUMIF(I_Local_Res!$D:$D,A72,I_Local_Res!$O:$O)+'LSE Allocations'!$K$63</f>
        <v>0</v>
      </c>
      <c r="C82" s="319"/>
      <c r="D82" s="169" t="str">
        <f t="shared" si="4"/>
        <v>Compliant</v>
      </c>
      <c r="E82" s="198"/>
      <c r="F82" s="198"/>
    </row>
    <row r="83" spans="1:6" s="203" customFormat="1" ht="15" customHeight="1">
      <c r="A83" s="225">
        <f>'ID and Local Area'!F16</f>
        <v>42614</v>
      </c>
      <c r="B83" s="251">
        <f>SUMIF(I_Local_Res!$D:$D,A72,I_Local_Res!$P:$P)+'LSE Allocations'!$K$63</f>
        <v>0</v>
      </c>
      <c r="C83" s="319"/>
      <c r="D83" s="169" t="str">
        <f t="shared" si="4"/>
        <v>Compliant</v>
      </c>
      <c r="E83" s="198"/>
      <c r="F83" s="198"/>
    </row>
    <row r="84" spans="1:6" s="203" customFormat="1" ht="15" customHeight="1">
      <c r="A84" s="225">
        <f>'ID and Local Area'!F17</f>
        <v>42644</v>
      </c>
      <c r="B84" s="251">
        <f>SUMIF(I_Local_Res!$D:$D,A72,I_Local_Res!$Q:$Q)+'LSE Allocations'!$K$63</f>
        <v>0</v>
      </c>
      <c r="C84" s="319"/>
      <c r="D84" s="169" t="str">
        <f t="shared" si="4"/>
        <v>Compliant</v>
      </c>
      <c r="E84" s="198"/>
      <c r="F84" s="198"/>
    </row>
    <row r="85" spans="1:6" s="203" customFormat="1" ht="15" customHeight="1">
      <c r="A85" s="225">
        <f>'ID and Local Area'!F18</f>
        <v>42675</v>
      </c>
      <c r="B85" s="251">
        <f>SUMIF(I_Local_Res!$D:$D,A72,I_Local_Res!$R:$R)+'LSE Allocations'!$K$63</f>
        <v>0</v>
      </c>
      <c r="C85" s="319"/>
      <c r="D85" s="169" t="str">
        <f t="shared" si="4"/>
        <v>Compliant</v>
      </c>
      <c r="E85" s="198"/>
      <c r="F85" s="198"/>
    </row>
    <row r="86" spans="1:6" s="203" customFormat="1" ht="15" customHeight="1">
      <c r="A86" s="225">
        <f>'ID and Local Area'!F19</f>
        <v>42705</v>
      </c>
      <c r="B86" s="251">
        <f>SUMIF(I_Local_Res!$D:$D,A72,I_Local_Res!$S:$S)+'LSE Allocations'!$K$63</f>
        <v>0</v>
      </c>
      <c r="C86" s="320"/>
      <c r="D86" s="169" t="str">
        <f t="shared" si="4"/>
        <v>Compliant</v>
      </c>
      <c r="E86" s="198"/>
      <c r="F86" s="198"/>
    </row>
    <row r="87" spans="1:6" s="203" customFormat="1" ht="15" customHeight="1" thickBot="1">
      <c r="A87" s="227"/>
      <c r="B87" s="51"/>
      <c r="C87" s="51"/>
      <c r="D87" s="52"/>
      <c r="E87" s="198"/>
      <c r="F87" s="198"/>
    </row>
    <row r="88" spans="1:6" ht="15" customHeight="1" thickBot="1">
      <c r="A88" s="212"/>
      <c r="B88" s="213"/>
      <c r="C88" s="213"/>
      <c r="D88" s="214"/>
    </row>
    <row r="89" spans="1:6" ht="15" customHeight="1" thickBot="1">
      <c r="A89" s="322" t="s">
        <v>3</v>
      </c>
      <c r="B89" s="323"/>
      <c r="C89" s="323"/>
      <c r="D89" s="324"/>
    </row>
    <row r="90" spans="1:6" ht="77.25" customHeight="1" thickBot="1">
      <c r="A90" s="181" t="s">
        <v>720</v>
      </c>
      <c r="B90" s="188" t="s">
        <v>104</v>
      </c>
      <c r="C90" s="189" t="s">
        <v>49</v>
      </c>
      <c r="D90" s="190" t="s">
        <v>1355</v>
      </c>
    </row>
    <row r="91" spans="1:6" ht="15" customHeight="1">
      <c r="A91" s="225">
        <f>'ID and Local Area'!F8</f>
        <v>42370</v>
      </c>
      <c r="B91" s="254">
        <f>'III_Committed Flexible_res'!G4</f>
        <v>0</v>
      </c>
      <c r="C91" s="256">
        <f>ROUND(HLOOKUP(A91,'LSE Allocations'!$D$98:$O$102,5,FALSE)*0.9,0)</f>
        <v>0</v>
      </c>
      <c r="D91" s="169" t="str">
        <f>IF($B91-$C91&gt;=0,"Compliant","Non-Compliant")</f>
        <v>Compliant</v>
      </c>
    </row>
    <row r="92" spans="1:6" ht="15" customHeight="1">
      <c r="A92" s="225">
        <f>'ID and Local Area'!F9</f>
        <v>42401</v>
      </c>
      <c r="B92" s="254">
        <f>'III_Committed Flexible_res'!H4</f>
        <v>0</v>
      </c>
      <c r="C92" s="256">
        <f>ROUND(HLOOKUP(A92,'LSE Allocations'!$D$98:$O$102,5,FALSE)*0.9,0)</f>
        <v>0</v>
      </c>
      <c r="D92" s="169" t="str">
        <f t="shared" ref="D92:D102" si="5">IF($B92-$C92&gt;=0,"Compliant","Non-Compliant")</f>
        <v>Compliant</v>
      </c>
    </row>
    <row r="93" spans="1:6" ht="15" customHeight="1">
      <c r="A93" s="225">
        <f>'ID and Local Area'!F10</f>
        <v>42430</v>
      </c>
      <c r="B93" s="254">
        <f>'III_Committed Flexible_res'!I4</f>
        <v>0</v>
      </c>
      <c r="C93" s="256">
        <f>ROUND(HLOOKUP(A93,'LSE Allocations'!$D$98:$O$102,5,FALSE)*0.9,0)</f>
        <v>0</v>
      </c>
      <c r="D93" s="169" t="str">
        <f t="shared" si="5"/>
        <v>Compliant</v>
      </c>
    </row>
    <row r="94" spans="1:6" ht="15" customHeight="1">
      <c r="A94" s="225">
        <f>'ID and Local Area'!F11</f>
        <v>42461</v>
      </c>
      <c r="B94" s="254">
        <f>'III_Committed Flexible_res'!J4</f>
        <v>0</v>
      </c>
      <c r="C94" s="256">
        <f>ROUND(HLOOKUP(A94,'LSE Allocations'!$D$98:$O$102,5,FALSE)*0.9,0)</f>
        <v>0</v>
      </c>
      <c r="D94" s="169" t="str">
        <f t="shared" si="5"/>
        <v>Compliant</v>
      </c>
    </row>
    <row r="95" spans="1:6" ht="15" customHeight="1">
      <c r="A95" s="225">
        <f>'ID and Local Area'!F12</f>
        <v>42491</v>
      </c>
      <c r="B95" s="254">
        <f>'III_Committed Flexible_res'!K4</f>
        <v>0</v>
      </c>
      <c r="C95" s="256">
        <f>ROUND(HLOOKUP(A95,'LSE Allocations'!$D$98:$O$102,5,FALSE)*0.9,0)</f>
        <v>0</v>
      </c>
      <c r="D95" s="169" t="str">
        <f t="shared" si="5"/>
        <v>Compliant</v>
      </c>
    </row>
    <row r="96" spans="1:6" ht="15" customHeight="1">
      <c r="A96" s="225">
        <f>'ID and Local Area'!F13</f>
        <v>42522</v>
      </c>
      <c r="B96" s="254">
        <f>'III_Committed Flexible_res'!L4</f>
        <v>0</v>
      </c>
      <c r="C96" s="256">
        <f>ROUND(HLOOKUP(A96,'LSE Allocations'!$D$98:$O$102,5,FALSE)*0.9,0)</f>
        <v>0</v>
      </c>
      <c r="D96" s="169" t="str">
        <f t="shared" si="5"/>
        <v>Compliant</v>
      </c>
    </row>
    <row r="97" spans="1:6" ht="15" customHeight="1">
      <c r="A97" s="225">
        <f>'ID and Local Area'!F14</f>
        <v>42552</v>
      </c>
      <c r="B97" s="254">
        <f>'III_Committed Flexible_res'!M4</f>
        <v>0</v>
      </c>
      <c r="C97" s="256">
        <f>ROUND(HLOOKUP(A97,'LSE Allocations'!$D$98:$O$102,5,FALSE)*0.9,0)</f>
        <v>0</v>
      </c>
      <c r="D97" s="169" t="str">
        <f t="shared" si="5"/>
        <v>Compliant</v>
      </c>
    </row>
    <row r="98" spans="1:6" ht="15" customHeight="1">
      <c r="A98" s="225">
        <f>'ID and Local Area'!F15</f>
        <v>42583</v>
      </c>
      <c r="B98" s="254">
        <f>'III_Committed Flexible_res'!N4</f>
        <v>0</v>
      </c>
      <c r="C98" s="256">
        <f>ROUND(HLOOKUP(A98,'LSE Allocations'!$D$98:$O$102,5,FALSE)*0.9,0)</f>
        <v>0</v>
      </c>
      <c r="D98" s="169" t="str">
        <f t="shared" si="5"/>
        <v>Compliant</v>
      </c>
    </row>
    <row r="99" spans="1:6" ht="15" customHeight="1">
      <c r="A99" s="225">
        <f>'ID and Local Area'!F16</f>
        <v>42614</v>
      </c>
      <c r="B99" s="254">
        <f>'III_Committed Flexible_res'!O4</f>
        <v>0</v>
      </c>
      <c r="C99" s="256">
        <f>ROUND(HLOOKUP(A99,'LSE Allocations'!$D$98:$O$102,5,FALSE)*0.9,0)</f>
        <v>0</v>
      </c>
      <c r="D99" s="169" t="str">
        <f t="shared" si="5"/>
        <v>Compliant</v>
      </c>
    </row>
    <row r="100" spans="1:6" ht="15" customHeight="1">
      <c r="A100" s="225">
        <f>'ID and Local Area'!F17</f>
        <v>42644</v>
      </c>
      <c r="B100" s="254">
        <f>'III_Committed Flexible_res'!P4</f>
        <v>0</v>
      </c>
      <c r="C100" s="256">
        <f>ROUND(HLOOKUP(A100,'LSE Allocations'!$D$98:$O$102,5,FALSE)*0.9,0)</f>
        <v>0</v>
      </c>
      <c r="D100" s="169" t="str">
        <f t="shared" si="5"/>
        <v>Compliant</v>
      </c>
    </row>
    <row r="101" spans="1:6" ht="15" customHeight="1">
      <c r="A101" s="225">
        <f>'ID and Local Area'!F18</f>
        <v>42675</v>
      </c>
      <c r="B101" s="254">
        <f>'III_Committed Flexible_res'!Q4</f>
        <v>0</v>
      </c>
      <c r="C101" s="256">
        <f>ROUND(HLOOKUP(A101,'LSE Allocations'!$D$98:$O$102,5,FALSE)*0.9,0)</f>
        <v>0</v>
      </c>
      <c r="D101" s="169" t="str">
        <f t="shared" si="5"/>
        <v>Compliant</v>
      </c>
    </row>
    <row r="102" spans="1:6" ht="15" customHeight="1" thickBot="1">
      <c r="A102" s="228">
        <f>'ID and Local Area'!F19</f>
        <v>42705</v>
      </c>
      <c r="B102" s="255">
        <f>'III_Committed Flexible_res'!R4</f>
        <v>0</v>
      </c>
      <c r="C102" s="257">
        <f>ROUND(HLOOKUP(A102,'LSE Allocations'!$D$98:$O$102,5,FALSE)*0.9,0)</f>
        <v>0</v>
      </c>
      <c r="D102" s="229" t="str">
        <f t="shared" si="5"/>
        <v>Compliant</v>
      </c>
    </row>
    <row r="103" spans="1:6" ht="27.75" customHeight="1" thickBot="1"/>
    <row r="104" spans="1:6" ht="36.75" customHeight="1" thickBot="1">
      <c r="A104" s="325" t="s">
        <v>1487</v>
      </c>
      <c r="B104" s="326"/>
      <c r="C104" s="326"/>
      <c r="D104" s="326"/>
      <c r="E104" s="326"/>
      <c r="F104" s="327"/>
    </row>
    <row r="105" spans="1:6" ht="50.1" customHeight="1">
      <c r="A105" s="309" t="s">
        <v>64</v>
      </c>
      <c r="B105" s="310"/>
      <c r="C105" s="311"/>
      <c r="D105" s="311"/>
      <c r="E105" s="311"/>
      <c r="F105" s="312"/>
    </row>
    <row r="106" spans="1:6" ht="50.1" customHeight="1">
      <c r="A106" s="217">
        <f>'ID and Local Area'!$F$8</f>
        <v>42370</v>
      </c>
      <c r="B106" s="192" t="s">
        <v>12</v>
      </c>
      <c r="C106" s="167" t="s">
        <v>13</v>
      </c>
      <c r="D106" s="167" t="s">
        <v>14</v>
      </c>
      <c r="E106" s="167" t="s">
        <v>1481</v>
      </c>
      <c r="F106" s="218" t="s">
        <v>16</v>
      </c>
    </row>
    <row r="107" spans="1:6" ht="50.1" customHeight="1">
      <c r="A107" s="230" t="s">
        <v>65</v>
      </c>
      <c r="B107" s="192" t="s">
        <v>17</v>
      </c>
      <c r="C107" s="167">
        <f>HLOOKUP(A106,'LSE Allocations'!$D$98:$O$102,2,FALSE)</f>
        <v>0</v>
      </c>
      <c r="D107" s="167">
        <f>SUMIF(Flex_cat,1,Jan_Flex)</f>
        <v>0</v>
      </c>
      <c r="E107" s="167">
        <f>D107</f>
        <v>0</v>
      </c>
      <c r="F107" s="218" t="str">
        <f>IF(D107&gt;=C107, D107-C107 &amp; " MW Over Min",C107 -D107&amp; " MW Under Min")</f>
        <v>0 MW Over Min</v>
      </c>
    </row>
    <row r="108" spans="1:6" ht="63.75" customHeight="1">
      <c r="A108" s="219" t="s">
        <v>1482</v>
      </c>
      <c r="B108" s="177" t="s">
        <v>11</v>
      </c>
      <c r="C108" s="177">
        <f>HLOOKUP(A106,'LSE Allocations'!$D$98:$O$102,3,FALSE)+C109</f>
        <v>0</v>
      </c>
      <c r="D108" s="177">
        <f>SUMIF(Flex_cat,2,Jan_Flex)+E109</f>
        <v>0</v>
      </c>
      <c r="E108" s="177">
        <f>IF(D108&lt;=C108,D108,C108)</f>
        <v>0</v>
      </c>
      <c r="F108" s="170" t="str">
        <f>IF(E108-D108&gt;=0,C108-E108 &amp; " MW Under Max",D108-E108 &amp; " MW Over Max")</f>
        <v>0 MW Under Max</v>
      </c>
    </row>
    <row r="109" spans="1:6" ht="50.1" customHeight="1">
      <c r="A109" s="219" t="s">
        <v>66</v>
      </c>
      <c r="B109" s="177" t="s">
        <v>10</v>
      </c>
      <c r="C109" s="177">
        <f>HLOOKUP(A106,'LSE Allocations'!$D$98:$O$102,4,FALSE)</f>
        <v>0</v>
      </c>
      <c r="D109" s="177">
        <f>SUMIF(Flex_cat,3,Jan_Flex)</f>
        <v>0</v>
      </c>
      <c r="E109" s="177">
        <f>IF(D109&lt;=C109,D109,C109)</f>
        <v>0</v>
      </c>
      <c r="F109" s="170" t="str">
        <f>IF(D109-C109&lt;=0,C109-D109  &amp; " MW Under Max",D109-C109&amp;  " MW Over Max")</f>
        <v>0 MW Under Max</v>
      </c>
    </row>
    <row r="110" spans="1:6" ht="50.1" customHeight="1">
      <c r="A110" s="219" t="s">
        <v>67</v>
      </c>
      <c r="B110" s="168">
        <v>1</v>
      </c>
      <c r="C110" s="177">
        <f>HLOOKUP(A106,'LSE Allocations'!$D$98:$O$102,5,FALSE)</f>
        <v>0</v>
      </c>
      <c r="D110" s="177">
        <f>D109+(D108-E109)+D107</f>
        <v>0</v>
      </c>
      <c r="E110" s="177">
        <f>SUM(E107:E108)</f>
        <v>0</v>
      </c>
      <c r="F110" s="170" t="str">
        <f>IF(E110&gt;=C110, "Meets Monthly Flex RAR",C110-E110 &amp; " MW Short of Monthly Flex RAR")</f>
        <v>Meets Monthly Flex RAR</v>
      </c>
    </row>
    <row r="111" spans="1:6" ht="50.1" customHeight="1">
      <c r="A111" s="216"/>
      <c r="B111" s="203"/>
      <c r="C111" s="203"/>
      <c r="D111" s="203"/>
      <c r="E111" s="203"/>
      <c r="F111" s="220"/>
    </row>
    <row r="112" spans="1:6" ht="50.1" customHeight="1">
      <c r="A112" s="217">
        <f>'ID and Local Area'!$F$9</f>
        <v>42401</v>
      </c>
      <c r="B112" s="192" t="s">
        <v>12</v>
      </c>
      <c r="C112" s="167" t="s">
        <v>13</v>
      </c>
      <c r="D112" s="167" t="s">
        <v>14</v>
      </c>
      <c r="E112" s="167" t="s">
        <v>15</v>
      </c>
      <c r="F112" s="218" t="s">
        <v>16</v>
      </c>
    </row>
    <row r="113" spans="1:6" ht="50.1" customHeight="1">
      <c r="A113" s="230" t="s">
        <v>65</v>
      </c>
      <c r="B113" s="192" t="s">
        <v>60</v>
      </c>
      <c r="C113" s="167">
        <f>HLOOKUP(A112,'LSE Allocations'!$D$98:$O$102,2,FALSE)</f>
        <v>0</v>
      </c>
      <c r="D113" s="167">
        <f>SUMIF(Flex_cat,1,Feb_Flex)</f>
        <v>0</v>
      </c>
      <c r="E113" s="167">
        <f>D113</f>
        <v>0</v>
      </c>
      <c r="F113" s="218" t="str">
        <f>IF(D113&gt;=C113, D113-C113 &amp; " MW Over Min",C113 -D113&amp; " MW Under Min")</f>
        <v>0 MW Over Min</v>
      </c>
    </row>
    <row r="114" spans="1:6" ht="63.75">
      <c r="A114" s="219" t="s">
        <v>1482</v>
      </c>
      <c r="B114" s="177" t="s">
        <v>11</v>
      </c>
      <c r="C114" s="177">
        <f>HLOOKUP(A112,'LSE Allocations'!$D$98:$O$102,3,FALSE)+C115</f>
        <v>0</v>
      </c>
      <c r="D114" s="177">
        <f>SUMIF(Flex_cat,2,Feb_Flex)+E115</f>
        <v>0</v>
      </c>
      <c r="E114" s="177">
        <f>IF(D114&lt;=C114,D114,C114)</f>
        <v>0</v>
      </c>
      <c r="F114" s="170" t="str">
        <f>IF(E114-D114&gt;=0,C114-E114 &amp; " MW Under Max",D114-E114 &amp; " MW Over Max")</f>
        <v>0 MW Under Max</v>
      </c>
    </row>
    <row r="115" spans="1:6" ht="50.1" customHeight="1">
      <c r="A115" s="219" t="s">
        <v>66</v>
      </c>
      <c r="B115" s="177" t="s">
        <v>10</v>
      </c>
      <c r="C115" s="177">
        <f>HLOOKUP(A112,'LSE Allocations'!$D$98:$O$102,4,FALSE)</f>
        <v>0</v>
      </c>
      <c r="D115" s="177">
        <f>SUMIF(Flex_cat,3,Feb_Flex)</f>
        <v>0</v>
      </c>
      <c r="E115" s="177">
        <f>IF(D115&lt;=C115,D115,C115)</f>
        <v>0</v>
      </c>
      <c r="F115" s="170" t="str">
        <f>IF(D115-C115&lt;=0,C115-D115  &amp; " MW Under Max",D115-C115&amp;  " MW Over Max")</f>
        <v>0 MW Under Max</v>
      </c>
    </row>
    <row r="116" spans="1:6" ht="50.1" customHeight="1">
      <c r="A116" s="219" t="s">
        <v>67</v>
      </c>
      <c r="B116" s="168">
        <v>1</v>
      </c>
      <c r="C116" s="177">
        <f>HLOOKUP(A112,'LSE Allocations'!$D$98:$O$102,5,FALSE)</f>
        <v>0</v>
      </c>
      <c r="D116" s="177">
        <f>D115+(D114-E115)+D113</f>
        <v>0</v>
      </c>
      <c r="E116" s="177">
        <f>SUM(E113:E114)</f>
        <v>0</v>
      </c>
      <c r="F116" s="170" t="str">
        <f>IF(E116&gt;=C116, "Meets Monthly Flex RAR",C116-E116 &amp; " MW Short of Monthly Flex RAR")</f>
        <v>Meets Monthly Flex RAR</v>
      </c>
    </row>
    <row r="117" spans="1:6" ht="50.1" customHeight="1">
      <c r="A117" s="221"/>
      <c r="B117" s="203"/>
      <c r="C117" s="203"/>
      <c r="D117" s="203"/>
      <c r="E117" s="203"/>
      <c r="F117" s="215"/>
    </row>
    <row r="118" spans="1:6" ht="50.1" customHeight="1">
      <c r="A118" s="217">
        <f>'ID and Local Area'!$F$10</f>
        <v>42430</v>
      </c>
      <c r="B118" s="192" t="s">
        <v>12</v>
      </c>
      <c r="C118" s="167" t="s">
        <v>13</v>
      </c>
      <c r="D118" s="167" t="s">
        <v>14</v>
      </c>
      <c r="E118" s="167" t="s">
        <v>15</v>
      </c>
      <c r="F118" s="218" t="s">
        <v>16</v>
      </c>
    </row>
    <row r="119" spans="1:6" ht="50.1" customHeight="1">
      <c r="A119" s="230" t="s">
        <v>65</v>
      </c>
      <c r="B119" s="192" t="s">
        <v>60</v>
      </c>
      <c r="C119" s="167">
        <f>HLOOKUP(A118,'LSE Allocations'!$D$98:$O$102,2,FALSE)</f>
        <v>0</v>
      </c>
      <c r="D119" s="167">
        <f>SUMIF(Flex_cat,1,Mar_Flex)</f>
        <v>0</v>
      </c>
      <c r="E119" s="167">
        <f>D119</f>
        <v>0</v>
      </c>
      <c r="F119" s="218" t="str">
        <f>IF(D119&gt;=C119, D119-C119 &amp; " MW Over Min",C119 -D119&amp; " MW Under Min")</f>
        <v>0 MW Over Min</v>
      </c>
    </row>
    <row r="120" spans="1:6" ht="63.75">
      <c r="A120" s="219" t="s">
        <v>1482</v>
      </c>
      <c r="B120" s="177" t="s">
        <v>11</v>
      </c>
      <c r="C120" s="177">
        <f>HLOOKUP(A118,'LSE Allocations'!$D$98:$O$102,3,FALSE)+C121</f>
        <v>0</v>
      </c>
      <c r="D120" s="177">
        <f>SUMIF(Flex_cat,2,Mar_Flex)+E121</f>
        <v>0</v>
      </c>
      <c r="E120" s="177">
        <f>IF(D120&lt;=C120,D120,C120)</f>
        <v>0</v>
      </c>
      <c r="F120" s="170" t="str">
        <f>IF(E120-D120&gt;=0,C120-E120 &amp; " MW Under Max",D120-E120 &amp; " MW Over Max")</f>
        <v>0 MW Under Max</v>
      </c>
    </row>
    <row r="121" spans="1:6" ht="50.1" customHeight="1">
      <c r="A121" s="219" t="s">
        <v>66</v>
      </c>
      <c r="B121" s="177" t="s">
        <v>10</v>
      </c>
      <c r="C121" s="177">
        <f>HLOOKUP(A118,'LSE Allocations'!$D$98:$O$102,4,FALSE)</f>
        <v>0</v>
      </c>
      <c r="D121" s="177">
        <f>SUMIF(Flex_cat,3,Mar_Flex)</f>
        <v>0</v>
      </c>
      <c r="E121" s="177">
        <f>IF(D121&lt;=C121,D121,C121)</f>
        <v>0</v>
      </c>
      <c r="F121" s="170" t="str">
        <f>IF(D121-C121&lt;=0,C121-D121  &amp; " MW Under Max",D121-C121&amp;  " MW Over Max")</f>
        <v>0 MW Under Max</v>
      </c>
    </row>
    <row r="122" spans="1:6" ht="50.1" customHeight="1">
      <c r="A122" s="219" t="s">
        <v>67</v>
      </c>
      <c r="B122" s="168">
        <v>1</v>
      </c>
      <c r="C122" s="177">
        <f>HLOOKUP(A118,'LSE Allocations'!$D$98:$O$102,5,FALSE)</f>
        <v>0</v>
      </c>
      <c r="D122" s="177">
        <f>D121+(D120-E121)+D119</f>
        <v>0</v>
      </c>
      <c r="E122" s="177">
        <f>SUM(E119:E120)</f>
        <v>0</v>
      </c>
      <c r="F122" s="170" t="str">
        <f>IF(E122&gt;=C122, "Meets Monthly Flex RAR",C122-E122 &amp; " MW Short of Monthly Flex RAR")</f>
        <v>Meets Monthly Flex RAR</v>
      </c>
    </row>
    <row r="123" spans="1:6" ht="50.1" customHeight="1">
      <c r="A123" s="221"/>
      <c r="B123" s="203"/>
      <c r="C123" s="203"/>
      <c r="D123" s="203"/>
      <c r="E123" s="203"/>
      <c r="F123" s="215"/>
    </row>
    <row r="124" spans="1:6" ht="50.1" customHeight="1">
      <c r="A124" s="217">
        <f>'ID and Local Area'!$F$11</f>
        <v>42461</v>
      </c>
      <c r="B124" s="192" t="s">
        <v>12</v>
      </c>
      <c r="C124" s="167" t="s">
        <v>13</v>
      </c>
      <c r="D124" s="167" t="s">
        <v>14</v>
      </c>
      <c r="E124" s="167" t="s">
        <v>15</v>
      </c>
      <c r="F124" s="218" t="s">
        <v>16</v>
      </c>
    </row>
    <row r="125" spans="1:6" ht="50.1" customHeight="1">
      <c r="A125" s="230" t="s">
        <v>65</v>
      </c>
      <c r="B125" s="192" t="s">
        <v>60</v>
      </c>
      <c r="C125" s="167">
        <f>HLOOKUP(A124,'LSE Allocations'!$D$98:$O$102,2,FALSE)</f>
        <v>0</v>
      </c>
      <c r="D125" s="167">
        <f>SUMIF(Flex_cat,1,Apr_Flex)</f>
        <v>0</v>
      </c>
      <c r="E125" s="167">
        <f>D125</f>
        <v>0</v>
      </c>
      <c r="F125" s="218" t="str">
        <f>IF(D125&gt;=C125, D125-C125 &amp; " MW Over Min",C125 -D125&amp; " MW Under Min")</f>
        <v>0 MW Over Min</v>
      </c>
    </row>
    <row r="126" spans="1:6" ht="63.75">
      <c r="A126" s="219" t="s">
        <v>1482</v>
      </c>
      <c r="B126" s="177" t="s">
        <v>11</v>
      </c>
      <c r="C126" s="177">
        <f>HLOOKUP(A124,'LSE Allocations'!$D$98:$O$102,3,FALSE)+C127</f>
        <v>0</v>
      </c>
      <c r="D126" s="177">
        <f>SUMIF(Flex_cat,2,Apr_Flex)+E127</f>
        <v>0</v>
      </c>
      <c r="E126" s="177">
        <f>IF(D126&lt;=C126,D126,C126)</f>
        <v>0</v>
      </c>
      <c r="F126" s="170" t="str">
        <f>IF(E126-D126&gt;=0,C126-E126 &amp; " MW Under Max",D126-E126 &amp; " MW Over Max")</f>
        <v>0 MW Under Max</v>
      </c>
    </row>
    <row r="127" spans="1:6" ht="50.1" customHeight="1">
      <c r="A127" s="219" t="s">
        <v>66</v>
      </c>
      <c r="B127" s="177" t="s">
        <v>10</v>
      </c>
      <c r="C127" s="177">
        <f>HLOOKUP(A124,'LSE Allocations'!$D$98:$O$102,4,FALSE)</f>
        <v>0</v>
      </c>
      <c r="D127" s="177">
        <f>SUMIF(Flex_cat,3,Apr_Flex)</f>
        <v>0</v>
      </c>
      <c r="E127" s="177">
        <f>IF(D127&lt;=C127,D127,C127)</f>
        <v>0</v>
      </c>
      <c r="F127" s="170" t="str">
        <f>IF(D127-C127&lt;=0,C127-D127  &amp; " MW Under Max",D127-C127&amp;  " MW Over Max")</f>
        <v>0 MW Under Max</v>
      </c>
    </row>
    <row r="128" spans="1:6" ht="50.1" customHeight="1">
      <c r="A128" s="219" t="s">
        <v>67</v>
      </c>
      <c r="B128" s="168">
        <v>1</v>
      </c>
      <c r="C128" s="177">
        <f>HLOOKUP(A124,'LSE Allocations'!$D$98:$O$102,5,FALSE)</f>
        <v>0</v>
      </c>
      <c r="D128" s="177">
        <f>D127+(D126-E127)+D125</f>
        <v>0</v>
      </c>
      <c r="E128" s="177">
        <f>SUM(E125:E126)</f>
        <v>0</v>
      </c>
      <c r="F128" s="170" t="str">
        <f>IF(E128&gt;=C128, "Meets Monthly Flex RAR",C128-E128 &amp; " MW Short of Monthly Flex RAR")</f>
        <v>Meets Monthly Flex RAR</v>
      </c>
    </row>
    <row r="129" spans="1:6" ht="50.1" customHeight="1">
      <c r="A129" s="221"/>
      <c r="B129" s="203"/>
      <c r="C129" s="203"/>
      <c r="D129" s="203"/>
      <c r="E129" s="203"/>
      <c r="F129" s="215"/>
    </row>
    <row r="130" spans="1:6" ht="50.1" customHeight="1">
      <c r="A130" s="217">
        <f>'ID and Local Area'!$F$12</f>
        <v>42491</v>
      </c>
      <c r="B130" s="192" t="s">
        <v>12</v>
      </c>
      <c r="C130" s="167" t="s">
        <v>13</v>
      </c>
      <c r="D130" s="167" t="s">
        <v>14</v>
      </c>
      <c r="E130" s="167" t="s">
        <v>15</v>
      </c>
      <c r="F130" s="218" t="s">
        <v>16</v>
      </c>
    </row>
    <row r="131" spans="1:6" ht="50.1" customHeight="1">
      <c r="A131" s="230" t="s">
        <v>65</v>
      </c>
      <c r="B131" s="192" t="s">
        <v>53</v>
      </c>
      <c r="C131" s="167">
        <f>HLOOKUP(A130,'LSE Allocations'!$D$98:$O$102,2,FALSE)</f>
        <v>0</v>
      </c>
      <c r="D131" s="167">
        <f>SUMIF(Flex_cat,1,May_Flex)</f>
        <v>0</v>
      </c>
      <c r="E131" s="167">
        <f>D131</f>
        <v>0</v>
      </c>
      <c r="F131" s="218" t="str">
        <f>IF(D131&gt;=C131, D131-C131 &amp; " MW Over Min",C131 -D131&amp; " MW Under Min")</f>
        <v>0 MW Over Min</v>
      </c>
    </row>
    <row r="132" spans="1:6" ht="63.75">
      <c r="A132" s="219" t="s">
        <v>1482</v>
      </c>
      <c r="B132" s="177" t="s">
        <v>1360</v>
      </c>
      <c r="C132" s="177">
        <f>HLOOKUP(A130,'LSE Allocations'!$D$98:$O$102,3,FALSE)+C133</f>
        <v>0</v>
      </c>
      <c r="D132" s="177">
        <f>SUMIF(Flex_cat,2,May_Flex)+E133</f>
        <v>0</v>
      </c>
      <c r="E132" s="177">
        <f>IF(D132&lt;=C132,D132,C132)</f>
        <v>0</v>
      </c>
      <c r="F132" s="170" t="str">
        <f>IF(E132-D132&gt;=0,C132-E132 &amp; " MW Under Max",D132-E132 &amp; " MW Over Max")</f>
        <v>0 MW Under Max</v>
      </c>
    </row>
    <row r="133" spans="1:6" ht="50.1" customHeight="1">
      <c r="A133" s="219" t="s">
        <v>66</v>
      </c>
      <c r="B133" s="177" t="s">
        <v>10</v>
      </c>
      <c r="C133" s="177">
        <f>HLOOKUP(A130,'LSE Allocations'!$D$98:$O$102,4,FALSE)</f>
        <v>0</v>
      </c>
      <c r="D133" s="177">
        <f>SUMIF(Flex_cat,3,May_Flex)</f>
        <v>0</v>
      </c>
      <c r="E133" s="177">
        <f>IF(D133&lt;=C133,D133,C133)</f>
        <v>0</v>
      </c>
      <c r="F133" s="170" t="str">
        <f>IF(D133-C133&lt;=0,C133-D133  &amp; " MW Under Max",D133-C133&amp;  " MW Over Max")</f>
        <v>0 MW Under Max</v>
      </c>
    </row>
    <row r="134" spans="1:6" ht="50.1" customHeight="1">
      <c r="A134" s="219" t="s">
        <v>67</v>
      </c>
      <c r="B134" s="168">
        <v>1</v>
      </c>
      <c r="C134" s="177">
        <f>HLOOKUP(A130,'LSE Allocations'!$D$98:$O$102,5,FALSE)</f>
        <v>0</v>
      </c>
      <c r="D134" s="177">
        <f>D133+(D132-E133)+D131</f>
        <v>0</v>
      </c>
      <c r="E134" s="177">
        <f>SUM(E131:E132)</f>
        <v>0</v>
      </c>
      <c r="F134" s="170" t="str">
        <f>IF(E134&gt;=C134, "Meets Monthly Flex RAR",C134-E134 &amp; " MW Short of Monthly Flex RAR")</f>
        <v>Meets Monthly Flex RAR</v>
      </c>
    </row>
    <row r="135" spans="1:6" ht="50.1" customHeight="1">
      <c r="A135" s="221"/>
      <c r="B135" s="203"/>
      <c r="C135" s="203"/>
      <c r="D135" s="203"/>
      <c r="E135" s="203"/>
      <c r="F135" s="215"/>
    </row>
    <row r="136" spans="1:6" ht="50.1" customHeight="1">
      <c r="A136" s="217">
        <f>'ID and Local Area'!$F$13</f>
        <v>42522</v>
      </c>
      <c r="B136" s="192" t="s">
        <v>12</v>
      </c>
      <c r="C136" s="167" t="s">
        <v>13</v>
      </c>
      <c r="D136" s="167" t="s">
        <v>14</v>
      </c>
      <c r="E136" s="167" t="s">
        <v>15</v>
      </c>
      <c r="F136" s="218" t="s">
        <v>16</v>
      </c>
    </row>
    <row r="137" spans="1:6" ht="50.1" customHeight="1">
      <c r="A137" s="230" t="s">
        <v>65</v>
      </c>
      <c r="B137" s="192" t="s">
        <v>53</v>
      </c>
      <c r="C137" s="167">
        <f>HLOOKUP(A136,'LSE Allocations'!$D$98:$O$102,2,FALSE)</f>
        <v>0</v>
      </c>
      <c r="D137" s="167">
        <f>SUMIF(Flex_cat,1,Jun_Flex)</f>
        <v>0</v>
      </c>
      <c r="E137" s="167">
        <f>D137</f>
        <v>0</v>
      </c>
      <c r="F137" s="218" t="str">
        <f>IF(D137&gt;=C137, D137-C137 &amp; " MW Over Min",C137 -D137&amp; " MW Under Min")</f>
        <v>0 MW Over Min</v>
      </c>
    </row>
    <row r="138" spans="1:6" ht="63.75">
      <c r="A138" s="219" t="s">
        <v>1482</v>
      </c>
      <c r="B138" s="177" t="s">
        <v>1360</v>
      </c>
      <c r="C138" s="177">
        <f>HLOOKUP(A136,'LSE Allocations'!$D$98:$O$102,3,FALSE)+C139</f>
        <v>0</v>
      </c>
      <c r="D138" s="177">
        <f>SUMIF(Flex_cat,2,Jun_Flex)+E139</f>
        <v>0</v>
      </c>
      <c r="E138" s="177">
        <f>IF(D138&lt;=C138,D138,C138)</f>
        <v>0</v>
      </c>
      <c r="F138" s="170" t="str">
        <f>IF(E138-D138&gt;=0,C138-E138 &amp; " MW Under Max",D138-E138 &amp; " MW Over Max")</f>
        <v>0 MW Under Max</v>
      </c>
    </row>
    <row r="139" spans="1:6" ht="50.1" customHeight="1">
      <c r="A139" s="219" t="s">
        <v>66</v>
      </c>
      <c r="B139" s="177" t="s">
        <v>10</v>
      </c>
      <c r="C139" s="177">
        <f>HLOOKUP(A136,'LSE Allocations'!$D$98:$O$102,4,FALSE)</f>
        <v>0</v>
      </c>
      <c r="D139" s="177">
        <f>SUMIF(Flex_cat,3,Jun_Flex)</f>
        <v>0</v>
      </c>
      <c r="E139" s="177">
        <f>IF(D139&lt;=C139,D139,C139)</f>
        <v>0</v>
      </c>
      <c r="F139" s="170" t="str">
        <f>IF(D139-C139&lt;=0,C139-D139  &amp; " MW Under Max",D139-C139&amp;  " MW Over Max")</f>
        <v>0 MW Under Max</v>
      </c>
    </row>
    <row r="140" spans="1:6" ht="50.1" customHeight="1">
      <c r="A140" s="219" t="s">
        <v>67</v>
      </c>
      <c r="B140" s="168">
        <v>1</v>
      </c>
      <c r="C140" s="177">
        <f>HLOOKUP(A136,'LSE Allocations'!$D$98:$O$102,5,FALSE)</f>
        <v>0</v>
      </c>
      <c r="D140" s="177">
        <f>D139+(D138-E139)+D137</f>
        <v>0</v>
      </c>
      <c r="E140" s="177">
        <f>SUM(E137:E138)</f>
        <v>0</v>
      </c>
      <c r="F140" s="170" t="str">
        <f>IF(E140&gt;=C140, "Meets Monthly Flex RAR",C140-E140 &amp; " MW Short of Monthly Flex RAR")</f>
        <v>Meets Monthly Flex RAR</v>
      </c>
    </row>
    <row r="141" spans="1:6" ht="50.1" customHeight="1">
      <c r="A141" s="221"/>
      <c r="B141" s="203"/>
      <c r="C141" s="203"/>
      <c r="D141" s="203"/>
      <c r="E141" s="203"/>
      <c r="F141" s="215"/>
    </row>
    <row r="142" spans="1:6" ht="50.1" customHeight="1">
      <c r="A142" s="217">
        <f>'ID and Local Area'!$F$14</f>
        <v>42552</v>
      </c>
      <c r="B142" s="192" t="s">
        <v>12</v>
      </c>
      <c r="C142" s="167" t="s">
        <v>13</v>
      </c>
      <c r="D142" s="167" t="s">
        <v>14</v>
      </c>
      <c r="E142" s="167" t="s">
        <v>15</v>
      </c>
      <c r="F142" s="218" t="s">
        <v>16</v>
      </c>
    </row>
    <row r="143" spans="1:6" ht="50.1" customHeight="1">
      <c r="A143" s="230" t="s">
        <v>65</v>
      </c>
      <c r="B143" s="192" t="s">
        <v>53</v>
      </c>
      <c r="C143" s="167">
        <f>HLOOKUP(A142,'LSE Allocations'!$D$98:$O$102,2,FALSE)</f>
        <v>0</v>
      </c>
      <c r="D143" s="167">
        <f>SUMIF(Flex_cat,1,Jul_Flex)</f>
        <v>0</v>
      </c>
      <c r="E143" s="167">
        <f>D143</f>
        <v>0</v>
      </c>
      <c r="F143" s="218" t="str">
        <f>IF(D143&gt;=C143, D143-C143 &amp; " MW Over Min",C143 -D143&amp; " MW Under Min")</f>
        <v>0 MW Over Min</v>
      </c>
    </row>
    <row r="144" spans="1:6" ht="63.75">
      <c r="A144" s="219" t="s">
        <v>1482</v>
      </c>
      <c r="B144" s="177" t="s">
        <v>1360</v>
      </c>
      <c r="C144" s="177">
        <f>HLOOKUP(A142,'LSE Allocations'!$D$98:$O$102,3,FALSE)+C145</f>
        <v>0</v>
      </c>
      <c r="D144" s="177">
        <f>SUMIF(Flex_cat,2,Jul_Flex)+E145</f>
        <v>0</v>
      </c>
      <c r="E144" s="177">
        <f>IF(D144&lt;=C144,D144,C144)</f>
        <v>0</v>
      </c>
      <c r="F144" s="170" t="str">
        <f>IF(E144-D144&gt;=0,C144-E144 &amp; " MW Under Max",D144-E144 &amp; " MW Over Max")</f>
        <v>0 MW Under Max</v>
      </c>
    </row>
    <row r="145" spans="1:6" ht="50.1" customHeight="1">
      <c r="A145" s="219" t="s">
        <v>66</v>
      </c>
      <c r="B145" s="177" t="s">
        <v>10</v>
      </c>
      <c r="C145" s="177">
        <f>HLOOKUP(A142,'LSE Allocations'!$D$98:$O$102,4,FALSE)</f>
        <v>0</v>
      </c>
      <c r="D145" s="177">
        <f>SUMIF(Flex_cat,3,Jul_Flex)</f>
        <v>0</v>
      </c>
      <c r="E145" s="177">
        <f>IF(D145&lt;=C145,D145,C145)</f>
        <v>0</v>
      </c>
      <c r="F145" s="170" t="str">
        <f>IF(D145-C145&lt;=0,C145-D145  &amp; " MW Under Max",D145-C145&amp;  " MW Over Max")</f>
        <v>0 MW Under Max</v>
      </c>
    </row>
    <row r="146" spans="1:6" ht="50.1" customHeight="1">
      <c r="A146" s="219" t="s">
        <v>67</v>
      </c>
      <c r="B146" s="168">
        <v>1</v>
      </c>
      <c r="C146" s="177">
        <f>HLOOKUP(A142,'LSE Allocations'!$D$98:$O$102,5,FALSE)</f>
        <v>0</v>
      </c>
      <c r="D146" s="177">
        <f>D145+(D144-E145)+D143</f>
        <v>0</v>
      </c>
      <c r="E146" s="177">
        <f>SUM(E143:E144)</f>
        <v>0</v>
      </c>
      <c r="F146" s="170" t="str">
        <f>IF(E146&gt;=C146, "Meets Monthly Flex RAR",C146-E146 &amp; " MW Short of Monthly Flex RAR")</f>
        <v>Meets Monthly Flex RAR</v>
      </c>
    </row>
    <row r="147" spans="1:6" ht="50.1" customHeight="1">
      <c r="A147" s="230"/>
      <c r="B147" s="203"/>
      <c r="C147" s="203"/>
      <c r="D147" s="203"/>
      <c r="E147" s="203"/>
      <c r="F147" s="215"/>
    </row>
    <row r="148" spans="1:6" ht="50.1" customHeight="1">
      <c r="A148" s="217">
        <f>'ID and Local Area'!$F$15</f>
        <v>42583</v>
      </c>
      <c r="B148" s="192" t="s">
        <v>12</v>
      </c>
      <c r="C148" s="167" t="s">
        <v>13</v>
      </c>
      <c r="D148" s="167" t="s">
        <v>14</v>
      </c>
      <c r="E148" s="167" t="s">
        <v>15</v>
      </c>
      <c r="F148" s="218" t="s">
        <v>16</v>
      </c>
    </row>
    <row r="149" spans="1:6" ht="50.1" customHeight="1">
      <c r="A149" s="230" t="s">
        <v>65</v>
      </c>
      <c r="B149" s="192" t="s">
        <v>53</v>
      </c>
      <c r="C149" s="167">
        <f>HLOOKUP(A148,'LSE Allocations'!$D$98:$O$102,2,FALSE)</f>
        <v>0</v>
      </c>
      <c r="D149" s="167">
        <f>SUMIF(Flex_cat,1,Aug_Flex)</f>
        <v>0</v>
      </c>
      <c r="E149" s="167">
        <f>D149</f>
        <v>0</v>
      </c>
      <c r="F149" s="218" t="str">
        <f>IF(D149&gt;=C149, D149-C149 &amp; " MW Over Min",C149 -D149&amp; " MW Under Min")</f>
        <v>0 MW Over Min</v>
      </c>
    </row>
    <row r="150" spans="1:6" ht="63.75">
      <c r="A150" s="219" t="s">
        <v>1482</v>
      </c>
      <c r="B150" s="177" t="s">
        <v>1360</v>
      </c>
      <c r="C150" s="177">
        <f>HLOOKUP(A148,'LSE Allocations'!$D$98:$O$102,3,FALSE)+C151</f>
        <v>0</v>
      </c>
      <c r="D150" s="177">
        <f>SUMIF(Flex_cat,2,Aug_Flex)+E151</f>
        <v>0</v>
      </c>
      <c r="E150" s="177">
        <f>IF(D150&lt;=C150,D150,C150)</f>
        <v>0</v>
      </c>
      <c r="F150" s="170" t="str">
        <f>IF(E150-D150&gt;=0,C150-E150 &amp; " MW Under Max",D150-E150 &amp; " MW Over Max")</f>
        <v>0 MW Under Max</v>
      </c>
    </row>
    <row r="151" spans="1:6" ht="50.1" customHeight="1">
      <c r="A151" s="219" t="s">
        <v>66</v>
      </c>
      <c r="B151" s="177" t="s">
        <v>10</v>
      </c>
      <c r="C151" s="177">
        <f>HLOOKUP(A148,'LSE Allocations'!$D$98:$O$102,4,FALSE)</f>
        <v>0</v>
      </c>
      <c r="D151" s="177">
        <f>SUMIF(Flex_cat,3,Aug_Flex)</f>
        <v>0</v>
      </c>
      <c r="E151" s="177">
        <f>IF(D151&lt;=C151,D151,C151)</f>
        <v>0</v>
      </c>
      <c r="F151" s="170" t="str">
        <f>IF(D151-C151&lt;=0,C151-D151  &amp; " MW Under Max",D151-C151&amp;  " MW Over Max")</f>
        <v>0 MW Under Max</v>
      </c>
    </row>
    <row r="152" spans="1:6" ht="50.1" customHeight="1">
      <c r="A152" s="219" t="s">
        <v>67</v>
      </c>
      <c r="B152" s="168">
        <v>1</v>
      </c>
      <c r="C152" s="177">
        <f>HLOOKUP(A148,'LSE Allocations'!$D$98:$O$102,5,FALSE)</f>
        <v>0</v>
      </c>
      <c r="D152" s="177">
        <f>D151+(D150-E151)+D149</f>
        <v>0</v>
      </c>
      <c r="E152" s="177">
        <f>SUM(E149:E150)</f>
        <v>0</v>
      </c>
      <c r="F152" s="170" t="str">
        <f>IF(E152&gt;=C152, "Meets Monthly Flex RAR",C152-E152 &amp; " MW Short of Monthly Flex RAR")</f>
        <v>Meets Monthly Flex RAR</v>
      </c>
    </row>
    <row r="153" spans="1:6" ht="50.1" customHeight="1">
      <c r="A153" s="221"/>
      <c r="B153" s="203"/>
      <c r="C153" s="203"/>
      <c r="D153" s="203"/>
      <c r="E153" s="203"/>
      <c r="F153" s="215"/>
    </row>
    <row r="154" spans="1:6" ht="50.1" customHeight="1">
      <c r="A154" s="217">
        <f>'ID and Local Area'!$F$16</f>
        <v>42614</v>
      </c>
      <c r="B154" s="192" t="s">
        <v>12</v>
      </c>
      <c r="C154" s="167" t="s">
        <v>13</v>
      </c>
      <c r="D154" s="167" t="s">
        <v>14</v>
      </c>
      <c r="E154" s="167" t="s">
        <v>15</v>
      </c>
      <c r="F154" s="218" t="s">
        <v>16</v>
      </c>
    </row>
    <row r="155" spans="1:6" ht="50.1" customHeight="1">
      <c r="A155" s="230" t="s">
        <v>65</v>
      </c>
      <c r="B155" s="192" t="s">
        <v>53</v>
      </c>
      <c r="C155" s="167">
        <f>HLOOKUP(A154,'LSE Allocations'!$D$98:$O$102,2,FALSE)</f>
        <v>0</v>
      </c>
      <c r="D155" s="167">
        <f>SUMIF(Flex_cat,1,Sep_Flex)</f>
        <v>0</v>
      </c>
      <c r="E155" s="167">
        <f>D155</f>
        <v>0</v>
      </c>
      <c r="F155" s="218" t="str">
        <f>IF(D155&gt;=C155, D155-C155 &amp; " MW Over Min",C155 -D155&amp; " MW Under Min")</f>
        <v>0 MW Over Min</v>
      </c>
    </row>
    <row r="156" spans="1:6" ht="63.75">
      <c r="A156" s="219" t="s">
        <v>1482</v>
      </c>
      <c r="B156" s="177" t="s">
        <v>1360</v>
      </c>
      <c r="C156" s="177">
        <f>HLOOKUP(A154,'LSE Allocations'!$D$98:$O$102,3,FALSE)+C157</f>
        <v>0</v>
      </c>
      <c r="D156" s="177">
        <f>SUMIF(Flex_cat,2,Sep_Flex)+E157</f>
        <v>0</v>
      </c>
      <c r="E156" s="177">
        <f>IF(D156&lt;=C156,D156,C156)</f>
        <v>0</v>
      </c>
      <c r="F156" s="170" t="str">
        <f>IF(E156-D156&gt;=0,C156-E156 &amp; " MW Under Max",D156-E156 &amp; " MW Over Max")</f>
        <v>0 MW Under Max</v>
      </c>
    </row>
    <row r="157" spans="1:6" ht="50.1" customHeight="1">
      <c r="A157" s="219" t="s">
        <v>66</v>
      </c>
      <c r="B157" s="177" t="s">
        <v>10</v>
      </c>
      <c r="C157" s="177">
        <f>HLOOKUP(A154,'LSE Allocations'!$D$98:$O$102,4,FALSE)</f>
        <v>0</v>
      </c>
      <c r="D157" s="177">
        <f>SUMIF(Flex_cat,3,Sep_Flex)</f>
        <v>0</v>
      </c>
      <c r="E157" s="177">
        <f>IF(D157&lt;=C157,D157,C157)</f>
        <v>0</v>
      </c>
      <c r="F157" s="170" t="str">
        <f>IF(D157-C157&lt;=0,C157-D157  &amp; " MW Under Max",D157-C157&amp;  " MW Over Max")</f>
        <v>0 MW Under Max</v>
      </c>
    </row>
    <row r="158" spans="1:6" ht="50.1" customHeight="1">
      <c r="A158" s="219" t="s">
        <v>67</v>
      </c>
      <c r="B158" s="168">
        <v>1</v>
      </c>
      <c r="C158" s="177">
        <f>HLOOKUP(A154,'LSE Allocations'!$D$98:$O$102,5,FALSE)</f>
        <v>0</v>
      </c>
      <c r="D158" s="177">
        <f>D157+(D156-E157)+D155</f>
        <v>0</v>
      </c>
      <c r="E158" s="177">
        <f>SUM(E155:E156)</f>
        <v>0</v>
      </c>
      <c r="F158" s="170" t="str">
        <f>IF(E158&gt;=C158, "Meets Monthly Flex RAR",C158-E158 &amp; " MW Short of Monthly Flex RAR")</f>
        <v>Meets Monthly Flex RAR</v>
      </c>
    </row>
    <row r="159" spans="1:6" ht="50.1" customHeight="1">
      <c r="A159" s="221"/>
      <c r="B159" s="203"/>
      <c r="C159" s="203"/>
      <c r="D159" s="203"/>
      <c r="E159" s="203"/>
      <c r="F159" s="215"/>
    </row>
    <row r="160" spans="1:6" ht="50.1" customHeight="1">
      <c r="A160" s="217">
        <f>'ID and Local Area'!$F$17</f>
        <v>42644</v>
      </c>
      <c r="B160" s="192" t="s">
        <v>12</v>
      </c>
      <c r="C160" s="167" t="s">
        <v>13</v>
      </c>
      <c r="D160" s="167" t="s">
        <v>14</v>
      </c>
      <c r="E160" s="167" t="s">
        <v>15</v>
      </c>
      <c r="F160" s="218" t="s">
        <v>16</v>
      </c>
    </row>
    <row r="161" spans="1:6" ht="50.1" customHeight="1">
      <c r="A161" s="230" t="s">
        <v>65</v>
      </c>
      <c r="B161" s="192" t="s">
        <v>60</v>
      </c>
      <c r="C161" s="167">
        <f>HLOOKUP(A160,'LSE Allocations'!$D$98:$O$102,2,FALSE)</f>
        <v>0</v>
      </c>
      <c r="D161" s="167">
        <f>SUMIF(Flex_cat,1,Oct_Flex)</f>
        <v>0</v>
      </c>
      <c r="E161" s="167">
        <f>D161</f>
        <v>0</v>
      </c>
      <c r="F161" s="218" t="str">
        <f>IF(D161&gt;=C161, D161-C161 &amp; " MW Over Min",C161 -D161&amp; " MW Under Min")</f>
        <v>0 MW Over Min</v>
      </c>
    </row>
    <row r="162" spans="1:6" ht="63.75">
      <c r="A162" s="219" t="s">
        <v>1482</v>
      </c>
      <c r="B162" s="177" t="s">
        <v>11</v>
      </c>
      <c r="C162" s="177">
        <f>HLOOKUP(A160,'LSE Allocations'!$D$98:$O$102,3,FALSE)+C163</f>
        <v>0</v>
      </c>
      <c r="D162" s="177">
        <f>SUMIF(Flex_cat,2,Oct_Flex)+E163</f>
        <v>0</v>
      </c>
      <c r="E162" s="177">
        <f>IF(D162&lt;=C162,D162,C162)</f>
        <v>0</v>
      </c>
      <c r="F162" s="170" t="str">
        <f>IF(E162-D162&gt;=0,C162-E162 &amp; " MW Under Max",D162-E162 &amp; " MW Over Max")</f>
        <v>0 MW Under Max</v>
      </c>
    </row>
    <row r="163" spans="1:6" ht="50.1" customHeight="1">
      <c r="A163" s="219" t="s">
        <v>66</v>
      </c>
      <c r="B163" s="177" t="s">
        <v>10</v>
      </c>
      <c r="C163" s="177">
        <f>HLOOKUP(A160,'LSE Allocations'!$D$98:$O$102,4,FALSE)</f>
        <v>0</v>
      </c>
      <c r="D163" s="177">
        <f>SUMIF(Flex_cat,3,Oct_Flex)</f>
        <v>0</v>
      </c>
      <c r="E163" s="177">
        <f>IF(D163&lt;=C163,D163,C163)</f>
        <v>0</v>
      </c>
      <c r="F163" s="170" t="str">
        <f>IF(D163-C163&lt;=0,C163-D163  &amp; " MW Under Max",D163-C163&amp;  " MW Over Max")</f>
        <v>0 MW Under Max</v>
      </c>
    </row>
    <row r="164" spans="1:6" ht="50.1" customHeight="1">
      <c r="A164" s="219" t="s">
        <v>67</v>
      </c>
      <c r="B164" s="168">
        <v>1</v>
      </c>
      <c r="C164" s="177">
        <f>HLOOKUP(A160,'LSE Allocations'!$D$98:$O$102,5,FALSE)</f>
        <v>0</v>
      </c>
      <c r="D164" s="177">
        <f>D163+(D162-E163)+D161</f>
        <v>0</v>
      </c>
      <c r="E164" s="177">
        <f>SUM(E161:E162)</f>
        <v>0</v>
      </c>
      <c r="F164" s="170" t="str">
        <f>IF(E164&gt;=C164, "Meets Monthly Flex RAR",C164-E164 &amp; " MW Short of Monthly Flex RAR")</f>
        <v>Meets Monthly Flex RAR</v>
      </c>
    </row>
    <row r="165" spans="1:6" ht="50.1" customHeight="1">
      <c r="A165" s="221"/>
      <c r="B165" s="203"/>
      <c r="C165" s="203"/>
      <c r="D165" s="203"/>
      <c r="E165" s="203"/>
      <c r="F165" s="215"/>
    </row>
    <row r="166" spans="1:6" ht="50.1" customHeight="1">
      <c r="A166" s="217">
        <f>'ID and Local Area'!$F$18</f>
        <v>42675</v>
      </c>
      <c r="B166" s="192" t="s">
        <v>12</v>
      </c>
      <c r="C166" s="167" t="s">
        <v>13</v>
      </c>
      <c r="D166" s="167" t="s">
        <v>14</v>
      </c>
      <c r="E166" s="167" t="s">
        <v>15</v>
      </c>
      <c r="F166" s="218" t="s">
        <v>16</v>
      </c>
    </row>
    <row r="167" spans="1:6" ht="50.1" customHeight="1">
      <c r="A167" s="230" t="s">
        <v>65</v>
      </c>
      <c r="B167" s="192" t="s">
        <v>60</v>
      </c>
      <c r="C167" s="167">
        <f>HLOOKUP(A166,'LSE Allocations'!$D$98:$O$102,2,FALSE)</f>
        <v>0</v>
      </c>
      <c r="D167" s="167">
        <f>SUMIF(Flex_cat,1,Nov_Flex)</f>
        <v>0</v>
      </c>
      <c r="E167" s="167">
        <f>D167</f>
        <v>0</v>
      </c>
      <c r="F167" s="218" t="str">
        <f>IF(D167&gt;=C167, D167-C167 &amp; " MW Over Min",C167 -D167&amp; " MW Under Min")</f>
        <v>0 MW Over Min</v>
      </c>
    </row>
    <row r="168" spans="1:6" ht="63.75">
      <c r="A168" s="219" t="s">
        <v>1482</v>
      </c>
      <c r="B168" s="177" t="s">
        <v>11</v>
      </c>
      <c r="C168" s="177">
        <f>HLOOKUP(A166,'LSE Allocations'!$D$98:$O$102,3,FALSE)+C169</f>
        <v>0</v>
      </c>
      <c r="D168" s="177">
        <f>SUMIF(Flex_cat,2,Nov_Flex)+E169</f>
        <v>0</v>
      </c>
      <c r="E168" s="177">
        <f>IF(D168&lt;=C168,D168,C168)</f>
        <v>0</v>
      </c>
      <c r="F168" s="170" t="str">
        <f>IF(E168-D168&gt;=0,C168-E168 &amp; " MW Under Max",D168-E168 &amp; " MW Over Max")</f>
        <v>0 MW Under Max</v>
      </c>
    </row>
    <row r="169" spans="1:6" ht="50.1" customHeight="1">
      <c r="A169" s="219" t="s">
        <v>66</v>
      </c>
      <c r="B169" s="177" t="s">
        <v>10</v>
      </c>
      <c r="C169" s="177">
        <f>HLOOKUP(A166,'LSE Allocations'!$D$98:$O$102,4,FALSE)</f>
        <v>0</v>
      </c>
      <c r="D169" s="177">
        <f>SUMIF(Flex_cat,3,Nov_Flex)</f>
        <v>0</v>
      </c>
      <c r="E169" s="177">
        <f>IF(D169&lt;=C169,D169,C169)</f>
        <v>0</v>
      </c>
      <c r="F169" s="170" t="str">
        <f>IF(D169-C169&lt;=0,C169-D169  &amp; " MW Under Max",D169-C169&amp;  " MW Over Max")</f>
        <v>0 MW Under Max</v>
      </c>
    </row>
    <row r="170" spans="1:6" ht="50.1" customHeight="1">
      <c r="A170" s="219" t="s">
        <v>67</v>
      </c>
      <c r="B170" s="168">
        <v>1</v>
      </c>
      <c r="C170" s="177">
        <f>HLOOKUP(A166,'LSE Allocations'!$D$98:$O$102,5,FALSE)</f>
        <v>0</v>
      </c>
      <c r="D170" s="177">
        <f>D169+(D168-E169)+D167</f>
        <v>0</v>
      </c>
      <c r="E170" s="177">
        <f>SUM(E167:E168)</f>
        <v>0</v>
      </c>
      <c r="F170" s="170" t="str">
        <f>IF(E170&gt;=C170, "Meets Monthly Flex RAR",C170-E170 &amp; " MW Short of Monthly Flex RAR")</f>
        <v>Meets Monthly Flex RAR</v>
      </c>
    </row>
    <row r="171" spans="1:6" ht="50.1" customHeight="1">
      <c r="A171" s="221"/>
      <c r="B171" s="203"/>
      <c r="C171" s="203"/>
      <c r="D171" s="203"/>
      <c r="E171" s="203"/>
      <c r="F171" s="215"/>
    </row>
    <row r="172" spans="1:6" ht="50.1" customHeight="1">
      <c r="A172" s="217">
        <f>'ID and Local Area'!$F$19</f>
        <v>42705</v>
      </c>
      <c r="B172" s="192" t="s">
        <v>12</v>
      </c>
      <c r="C172" s="167" t="s">
        <v>13</v>
      </c>
      <c r="D172" s="167" t="s">
        <v>14</v>
      </c>
      <c r="E172" s="167" t="s">
        <v>15</v>
      </c>
      <c r="F172" s="218" t="s">
        <v>16</v>
      </c>
    </row>
    <row r="173" spans="1:6" ht="50.1" customHeight="1">
      <c r="A173" s="230" t="s">
        <v>65</v>
      </c>
      <c r="B173" s="192" t="s">
        <v>60</v>
      </c>
      <c r="C173" s="167">
        <f>HLOOKUP(A172,'LSE Allocations'!$D$98:$O$102,2,FALSE)</f>
        <v>0</v>
      </c>
      <c r="D173" s="167">
        <f>SUMIF(Flex_cat,1,Dec_Flex)</f>
        <v>0</v>
      </c>
      <c r="E173" s="167">
        <f>D173</f>
        <v>0</v>
      </c>
      <c r="F173" s="218" t="str">
        <f>IF(D173&gt;=C173, D173-C173 &amp; " MW Over Min",C173 -D173&amp; " MW Under Min")</f>
        <v>0 MW Over Min</v>
      </c>
    </row>
    <row r="174" spans="1:6" ht="63.75">
      <c r="A174" s="219" t="s">
        <v>1482</v>
      </c>
      <c r="B174" s="177" t="s">
        <v>11</v>
      </c>
      <c r="C174" s="177">
        <f>HLOOKUP(A172,'LSE Allocations'!$D$98:$O$102,3,FALSE)+C175</f>
        <v>0</v>
      </c>
      <c r="D174" s="177">
        <f>SUMIF(Flex_cat,2,Dec_Flex)+E175</f>
        <v>0</v>
      </c>
      <c r="E174" s="177">
        <f>IF(D174&lt;=C174,D174,C174)</f>
        <v>0</v>
      </c>
      <c r="F174" s="170" t="str">
        <f>IF(E174-D174&gt;=0,C174-E174 &amp; " MW Under Max",D174-E174 &amp; " MW Over Max")</f>
        <v>0 MW Under Max</v>
      </c>
    </row>
    <row r="175" spans="1:6" ht="50.1" customHeight="1">
      <c r="A175" s="219" t="s">
        <v>66</v>
      </c>
      <c r="B175" s="177" t="s">
        <v>10</v>
      </c>
      <c r="C175" s="177">
        <f>HLOOKUP(A172,'LSE Allocations'!$D$98:$O$102,4,FALSE)</f>
        <v>0</v>
      </c>
      <c r="D175" s="177">
        <f>SUMIF(Flex_cat,3,Dec_Flex)</f>
        <v>0</v>
      </c>
      <c r="E175" s="177">
        <f>IF(D175&lt;=C175,D175,C175)</f>
        <v>0</v>
      </c>
      <c r="F175" s="170" t="str">
        <f>IF(D175-C175&lt;=0,C175-D175  &amp; " MW Under Max",D175-C175&amp;  " MW Over Max")</f>
        <v>0 MW Under Max</v>
      </c>
    </row>
    <row r="176" spans="1:6" ht="50.1" customHeight="1" thickBot="1">
      <c r="A176" s="222" t="s">
        <v>67</v>
      </c>
      <c r="B176" s="224">
        <v>1</v>
      </c>
      <c r="C176" s="223">
        <f>HLOOKUP(A172,'LSE Allocations'!$D$98:$O$102,5,FALSE)</f>
        <v>0</v>
      </c>
      <c r="D176" s="177">
        <f>D175+(D174-E175)+D173</f>
        <v>0</v>
      </c>
      <c r="E176" s="223">
        <f>SUM(E173:E174)</f>
        <v>0</v>
      </c>
      <c r="F176" s="170" t="str">
        <f>IF(E176&gt;=C176, "Meets Monthly Flex RAR",C176-E176 &amp; " MW Short of Monthly Flex RAR")</f>
        <v>Meets Monthly Flex RAR</v>
      </c>
    </row>
  </sheetData>
  <mergeCells count="16">
    <mergeCell ref="A3:F3"/>
    <mergeCell ref="A5:F5"/>
    <mergeCell ref="A6:E6"/>
    <mergeCell ref="A9:D9"/>
    <mergeCell ref="C12:C22"/>
    <mergeCell ref="A105:F105"/>
    <mergeCell ref="C28:C38"/>
    <mergeCell ref="A25:D25"/>
    <mergeCell ref="C44:C54"/>
    <mergeCell ref="C76:C86"/>
    <mergeCell ref="A57:D57"/>
    <mergeCell ref="C60:C70"/>
    <mergeCell ref="A73:D73"/>
    <mergeCell ref="A41:D41"/>
    <mergeCell ref="A89:D89"/>
    <mergeCell ref="A104:F104"/>
  </mergeCells>
  <phoneticPr fontId="5" type="noConversion"/>
  <conditionalFormatting sqref="D91:D102">
    <cfRule type="expression" dxfId="105" priority="1150">
      <formula>NOT(ISERROR(SEARCH("Non-Compliant",D91)))</formula>
    </cfRule>
    <cfRule type="expression" dxfId="104" priority="1151">
      <formula>NOT(ISERROR(SEARCH("Compliant",D91)))</formula>
    </cfRule>
  </conditionalFormatting>
  <conditionalFormatting sqref="D75:D86">
    <cfRule type="expression" dxfId="103" priority="1147">
      <formula>NOT(ISERROR(SEARCH("Non-Compliant",D75)))</formula>
    </cfRule>
    <cfRule type="expression" dxfId="102" priority="1148">
      <formula>NOT(ISERROR(SEARCH("Compliant",D75)))</formula>
    </cfRule>
  </conditionalFormatting>
  <conditionalFormatting sqref="D59:D70">
    <cfRule type="expression" dxfId="101" priority="1144">
      <formula>NOT(ISERROR(SEARCH("Non-Compliant",D59)))</formula>
    </cfRule>
    <cfRule type="expression" dxfId="100" priority="1145">
      <formula>NOT(ISERROR(SEARCH("Compliant",D59)))</formula>
    </cfRule>
  </conditionalFormatting>
  <conditionalFormatting sqref="D43:D54">
    <cfRule type="expression" dxfId="99" priority="1141">
      <formula>NOT(ISERROR(SEARCH("Non-Compliant",D43)))</formula>
    </cfRule>
    <cfRule type="expression" dxfId="98" priority="1142">
      <formula>NOT(ISERROR(SEARCH("Compliant",D43)))</formula>
    </cfRule>
  </conditionalFormatting>
  <conditionalFormatting sqref="D11:D22">
    <cfRule type="expression" dxfId="97" priority="1138">
      <formula>NOT(ISERROR(SEARCH("Non-Compliant",D11)))</formula>
    </cfRule>
    <cfRule type="expression" dxfId="96" priority="1139">
      <formula>NOT(ISERROR(SEARCH("Compliant",D11)))</formula>
    </cfRule>
  </conditionalFormatting>
  <conditionalFormatting sqref="D27:D38">
    <cfRule type="expression" dxfId="95" priority="1135">
      <formula>NOT(ISERROR(SEARCH("Non-Compliant",D27)))</formula>
    </cfRule>
    <cfRule type="expression" dxfId="94" priority="1136">
      <formula>NOT(ISERROR(SEARCH("Compliant",D27)))</formula>
    </cfRule>
  </conditionalFormatting>
  <conditionalFormatting sqref="F107 F110">
    <cfRule type="expression" dxfId="93" priority="98">
      <formula>NOT(ISERROR(SEARCH("Under Min",F107)))</formula>
    </cfRule>
    <cfRule type="expression" dxfId="92" priority="100">
      <formula>NOT(ISERROR(SEARCH("Short",F107)))</formula>
    </cfRule>
  </conditionalFormatting>
  <conditionalFormatting sqref="F108:F109">
    <cfRule type="expression" dxfId="91" priority="96">
      <formula>NOT(ISERROR(SEARCH("Under Max",F108)))</formula>
    </cfRule>
    <cfRule type="expression" dxfId="90" priority="97">
      <formula>NOT(ISERROR(SEARCH("Over Max",F108)))</formula>
    </cfRule>
  </conditionalFormatting>
  <conditionalFormatting sqref="F107">
    <cfRule type="expression" dxfId="89" priority="99">
      <formula>NOT(ISERROR(SEARCH("Over Min",F107)))</formula>
    </cfRule>
  </conditionalFormatting>
  <conditionalFormatting sqref="F110">
    <cfRule type="containsText" dxfId="88" priority="95" operator="containsText" text="Meets">
      <formula>NOT(ISERROR(SEARCH("Meets",F110)))</formula>
    </cfRule>
  </conditionalFormatting>
  <conditionalFormatting sqref="F113 F116">
    <cfRule type="expression" dxfId="87" priority="86">
      <formula>NOT(ISERROR(SEARCH("Under Min",F113)))</formula>
    </cfRule>
    <cfRule type="expression" dxfId="86" priority="88">
      <formula>NOT(ISERROR(SEARCH("Short",F113)))</formula>
    </cfRule>
  </conditionalFormatting>
  <conditionalFormatting sqref="F115">
    <cfRule type="expression" dxfId="85" priority="84">
      <formula>NOT(ISERROR(SEARCH("Under Max",F115)))</formula>
    </cfRule>
    <cfRule type="expression" dxfId="84" priority="85">
      <formula>NOT(ISERROR(SEARCH("Over Max",F115)))</formula>
    </cfRule>
  </conditionalFormatting>
  <conditionalFormatting sqref="F113">
    <cfRule type="expression" dxfId="83" priority="87">
      <formula>NOT(ISERROR(SEARCH("Over Min",F113)))</formula>
    </cfRule>
  </conditionalFormatting>
  <conditionalFormatting sqref="F116">
    <cfRule type="containsText" dxfId="82" priority="83" operator="containsText" text="Meets">
      <formula>NOT(ISERROR(SEARCH("Meets",F116)))</formula>
    </cfRule>
  </conditionalFormatting>
  <conditionalFormatting sqref="F119 F122">
    <cfRule type="expression" dxfId="81" priority="80">
      <formula>NOT(ISERROR(SEARCH("Under Min",F119)))</formula>
    </cfRule>
    <cfRule type="expression" dxfId="80" priority="82">
      <formula>NOT(ISERROR(SEARCH("Short",F119)))</formula>
    </cfRule>
  </conditionalFormatting>
  <conditionalFormatting sqref="F121">
    <cfRule type="expression" dxfId="79" priority="78">
      <formula>NOT(ISERROR(SEARCH("Under Max",F121)))</formula>
    </cfRule>
    <cfRule type="expression" dxfId="78" priority="79">
      <formula>NOT(ISERROR(SEARCH("Over Max",F121)))</formula>
    </cfRule>
  </conditionalFormatting>
  <conditionalFormatting sqref="F119">
    <cfRule type="expression" dxfId="77" priority="81">
      <formula>NOT(ISERROR(SEARCH("Over Min",F119)))</formula>
    </cfRule>
  </conditionalFormatting>
  <conditionalFormatting sqref="F122">
    <cfRule type="containsText" dxfId="76" priority="77" operator="containsText" text="Meets">
      <formula>NOT(ISERROR(SEARCH("Meets",F122)))</formula>
    </cfRule>
  </conditionalFormatting>
  <conditionalFormatting sqref="F125 F128">
    <cfRule type="expression" dxfId="75" priority="74">
      <formula>NOT(ISERROR(SEARCH("Under Min",F125)))</formula>
    </cfRule>
    <cfRule type="expression" dxfId="74" priority="76">
      <formula>NOT(ISERROR(SEARCH("Short",F125)))</formula>
    </cfRule>
  </conditionalFormatting>
  <conditionalFormatting sqref="F127">
    <cfRule type="expression" dxfId="73" priority="72">
      <formula>NOT(ISERROR(SEARCH("Under Max",F127)))</formula>
    </cfRule>
    <cfRule type="expression" dxfId="72" priority="73">
      <formula>NOT(ISERROR(SEARCH("Over Max",F127)))</formula>
    </cfRule>
  </conditionalFormatting>
  <conditionalFormatting sqref="F125">
    <cfRule type="expression" dxfId="71" priority="75">
      <formula>NOT(ISERROR(SEARCH("Over Min",F125)))</formula>
    </cfRule>
  </conditionalFormatting>
  <conditionalFormatting sqref="F128">
    <cfRule type="containsText" dxfId="70" priority="71" operator="containsText" text="Meets">
      <formula>NOT(ISERROR(SEARCH("Meets",F128)))</formula>
    </cfRule>
  </conditionalFormatting>
  <conditionalFormatting sqref="F131 F134">
    <cfRule type="expression" dxfId="69" priority="68">
      <formula>NOT(ISERROR(SEARCH("Under Min",F131)))</formula>
    </cfRule>
    <cfRule type="expression" dxfId="68" priority="70">
      <formula>NOT(ISERROR(SEARCH("Short",F131)))</formula>
    </cfRule>
  </conditionalFormatting>
  <conditionalFormatting sqref="F133">
    <cfRule type="expression" dxfId="67" priority="66">
      <formula>NOT(ISERROR(SEARCH("Under Max",F133)))</formula>
    </cfRule>
    <cfRule type="expression" dxfId="66" priority="67">
      <formula>NOT(ISERROR(SEARCH("Over Max",F133)))</formula>
    </cfRule>
  </conditionalFormatting>
  <conditionalFormatting sqref="F131">
    <cfRule type="expression" dxfId="65" priority="69">
      <formula>NOT(ISERROR(SEARCH("Over Min",F131)))</formula>
    </cfRule>
  </conditionalFormatting>
  <conditionalFormatting sqref="F134">
    <cfRule type="containsText" dxfId="64" priority="65" operator="containsText" text="Meets">
      <formula>NOT(ISERROR(SEARCH("Meets",F134)))</formula>
    </cfRule>
  </conditionalFormatting>
  <conditionalFormatting sqref="F137 F140">
    <cfRule type="expression" dxfId="63" priority="62">
      <formula>NOT(ISERROR(SEARCH("Under Min",F137)))</formula>
    </cfRule>
    <cfRule type="expression" dxfId="62" priority="64">
      <formula>NOT(ISERROR(SEARCH("Short",F137)))</formula>
    </cfRule>
  </conditionalFormatting>
  <conditionalFormatting sqref="F139">
    <cfRule type="expression" dxfId="61" priority="60">
      <formula>NOT(ISERROR(SEARCH("Under Max",F139)))</formula>
    </cfRule>
    <cfRule type="expression" dxfId="60" priority="61">
      <formula>NOT(ISERROR(SEARCH("Over Max",F139)))</formula>
    </cfRule>
  </conditionalFormatting>
  <conditionalFormatting sqref="F137">
    <cfRule type="expression" dxfId="59" priority="63">
      <formula>NOT(ISERROR(SEARCH("Over Min",F137)))</formula>
    </cfRule>
  </conditionalFormatting>
  <conditionalFormatting sqref="F140">
    <cfRule type="containsText" dxfId="58" priority="59" operator="containsText" text="Meets">
      <formula>NOT(ISERROR(SEARCH("Meets",F140)))</formula>
    </cfRule>
  </conditionalFormatting>
  <conditionalFormatting sqref="F143 F146">
    <cfRule type="expression" dxfId="57" priority="56">
      <formula>NOT(ISERROR(SEARCH("Under Min",F143)))</formula>
    </cfRule>
    <cfRule type="expression" dxfId="56" priority="58">
      <formula>NOT(ISERROR(SEARCH("Short",F143)))</formula>
    </cfRule>
  </conditionalFormatting>
  <conditionalFormatting sqref="F145">
    <cfRule type="expression" dxfId="55" priority="54">
      <formula>NOT(ISERROR(SEARCH("Under Max",F145)))</formula>
    </cfRule>
    <cfRule type="expression" dxfId="54" priority="55">
      <formula>NOT(ISERROR(SEARCH("Over Max",F145)))</formula>
    </cfRule>
  </conditionalFormatting>
  <conditionalFormatting sqref="F143">
    <cfRule type="expression" dxfId="53" priority="57">
      <formula>NOT(ISERROR(SEARCH("Over Min",F143)))</formula>
    </cfRule>
  </conditionalFormatting>
  <conditionalFormatting sqref="F146">
    <cfRule type="containsText" dxfId="52" priority="53" operator="containsText" text="Meets">
      <formula>NOT(ISERROR(SEARCH("Meets",F146)))</formula>
    </cfRule>
  </conditionalFormatting>
  <conditionalFormatting sqref="F149 F152">
    <cfRule type="expression" dxfId="51" priority="50">
      <formula>NOT(ISERROR(SEARCH("Under Min",F149)))</formula>
    </cfRule>
    <cfRule type="expression" dxfId="50" priority="52">
      <formula>NOT(ISERROR(SEARCH("Short",F149)))</formula>
    </cfRule>
  </conditionalFormatting>
  <conditionalFormatting sqref="F151">
    <cfRule type="expression" dxfId="49" priority="48">
      <formula>NOT(ISERROR(SEARCH("Under Max",F151)))</formula>
    </cfRule>
    <cfRule type="expression" dxfId="48" priority="49">
      <formula>NOT(ISERROR(SEARCH("Over Max",F151)))</formula>
    </cfRule>
  </conditionalFormatting>
  <conditionalFormatting sqref="F149">
    <cfRule type="expression" dxfId="47" priority="51">
      <formula>NOT(ISERROR(SEARCH("Over Min",F149)))</formula>
    </cfRule>
  </conditionalFormatting>
  <conditionalFormatting sqref="F152">
    <cfRule type="containsText" dxfId="46" priority="47" operator="containsText" text="Meets">
      <formula>NOT(ISERROR(SEARCH("Meets",F152)))</formula>
    </cfRule>
  </conditionalFormatting>
  <conditionalFormatting sqref="F155 F158">
    <cfRule type="expression" dxfId="45" priority="44">
      <formula>NOT(ISERROR(SEARCH("Under Min",F155)))</formula>
    </cfRule>
    <cfRule type="expression" dxfId="44" priority="46">
      <formula>NOT(ISERROR(SEARCH("Short",F155)))</formula>
    </cfRule>
  </conditionalFormatting>
  <conditionalFormatting sqref="F157">
    <cfRule type="expression" dxfId="43" priority="42">
      <formula>NOT(ISERROR(SEARCH("Under Max",F157)))</formula>
    </cfRule>
    <cfRule type="expression" dxfId="42" priority="43">
      <formula>NOT(ISERROR(SEARCH("Over Max",F157)))</formula>
    </cfRule>
  </conditionalFormatting>
  <conditionalFormatting sqref="F155">
    <cfRule type="expression" dxfId="41" priority="45">
      <formula>NOT(ISERROR(SEARCH("Over Min",F155)))</formula>
    </cfRule>
  </conditionalFormatting>
  <conditionalFormatting sqref="F158">
    <cfRule type="containsText" dxfId="40" priority="41" operator="containsText" text="Meets">
      <formula>NOT(ISERROR(SEARCH("Meets",F158)))</formula>
    </cfRule>
  </conditionalFormatting>
  <conditionalFormatting sqref="F161 F164">
    <cfRule type="expression" dxfId="39" priority="38">
      <formula>NOT(ISERROR(SEARCH("Under Min",F161)))</formula>
    </cfRule>
    <cfRule type="expression" dxfId="38" priority="40">
      <formula>NOT(ISERROR(SEARCH("Short",F161)))</formula>
    </cfRule>
  </conditionalFormatting>
  <conditionalFormatting sqref="F163">
    <cfRule type="expression" dxfId="37" priority="36">
      <formula>NOT(ISERROR(SEARCH("Under Max",F163)))</formula>
    </cfRule>
    <cfRule type="expression" dxfId="36" priority="37">
      <formula>NOT(ISERROR(SEARCH("Over Max",F163)))</formula>
    </cfRule>
  </conditionalFormatting>
  <conditionalFormatting sqref="F161">
    <cfRule type="expression" dxfId="35" priority="39">
      <formula>NOT(ISERROR(SEARCH("Over Min",F161)))</formula>
    </cfRule>
  </conditionalFormatting>
  <conditionalFormatting sqref="F164">
    <cfRule type="containsText" dxfId="34" priority="35" operator="containsText" text="Meets">
      <formula>NOT(ISERROR(SEARCH("Meets",F164)))</formula>
    </cfRule>
  </conditionalFormatting>
  <conditionalFormatting sqref="F167 F170">
    <cfRule type="expression" dxfId="33" priority="32">
      <formula>NOT(ISERROR(SEARCH("Under Min",F167)))</formula>
    </cfRule>
    <cfRule type="expression" dxfId="32" priority="34">
      <formula>NOT(ISERROR(SEARCH("Short",F167)))</formula>
    </cfRule>
  </conditionalFormatting>
  <conditionalFormatting sqref="F169">
    <cfRule type="expression" dxfId="31" priority="30">
      <formula>NOT(ISERROR(SEARCH("Under Max",F169)))</formula>
    </cfRule>
    <cfRule type="expression" dxfId="30" priority="31">
      <formula>NOT(ISERROR(SEARCH("Over Max",F169)))</formula>
    </cfRule>
  </conditionalFormatting>
  <conditionalFormatting sqref="F167">
    <cfRule type="expression" dxfId="29" priority="33">
      <formula>NOT(ISERROR(SEARCH("Over Min",F167)))</formula>
    </cfRule>
  </conditionalFormatting>
  <conditionalFormatting sqref="F170">
    <cfRule type="containsText" dxfId="28" priority="29" operator="containsText" text="Meets">
      <formula>NOT(ISERROR(SEARCH("Meets",F170)))</formula>
    </cfRule>
  </conditionalFormatting>
  <conditionalFormatting sqref="F173 F176">
    <cfRule type="expression" dxfId="27" priority="26">
      <formula>NOT(ISERROR(SEARCH("Under Min",F173)))</formula>
    </cfRule>
    <cfRule type="expression" dxfId="26" priority="28">
      <formula>NOT(ISERROR(SEARCH("Short",F173)))</formula>
    </cfRule>
  </conditionalFormatting>
  <conditionalFormatting sqref="F175">
    <cfRule type="expression" dxfId="25" priority="24">
      <formula>NOT(ISERROR(SEARCH("Under Max",F175)))</formula>
    </cfRule>
    <cfRule type="expression" dxfId="24" priority="25">
      <formula>NOT(ISERROR(SEARCH("Over Max",F175)))</formula>
    </cfRule>
  </conditionalFormatting>
  <conditionalFormatting sqref="F173">
    <cfRule type="expression" dxfId="23" priority="27">
      <formula>NOT(ISERROR(SEARCH("Over Min",F173)))</formula>
    </cfRule>
  </conditionalFormatting>
  <conditionalFormatting sqref="F176">
    <cfRule type="containsText" dxfId="22" priority="23" operator="containsText" text="Meets">
      <formula>NOT(ISERROR(SEARCH("Meets",F176)))</formula>
    </cfRule>
  </conditionalFormatting>
  <conditionalFormatting sqref="F114">
    <cfRule type="expression" dxfId="21" priority="21">
      <formula>NOT(ISERROR(SEARCH("Under Max",F114)))</formula>
    </cfRule>
    <cfRule type="expression" dxfId="20" priority="22">
      <formula>NOT(ISERROR(SEARCH("Over Max",F114)))</formula>
    </cfRule>
  </conditionalFormatting>
  <conditionalFormatting sqref="F120">
    <cfRule type="expression" dxfId="19" priority="19">
      <formula>NOT(ISERROR(SEARCH("Under Max",F120)))</formula>
    </cfRule>
    <cfRule type="expression" dxfId="18" priority="20">
      <formula>NOT(ISERROR(SEARCH("Over Max",F120)))</formula>
    </cfRule>
  </conditionalFormatting>
  <conditionalFormatting sqref="F126">
    <cfRule type="expression" dxfId="17" priority="17">
      <formula>NOT(ISERROR(SEARCH("Under Max",F126)))</formula>
    </cfRule>
    <cfRule type="expression" dxfId="16" priority="18">
      <formula>NOT(ISERROR(SEARCH("Over Max",F126)))</formula>
    </cfRule>
  </conditionalFormatting>
  <conditionalFormatting sqref="F132">
    <cfRule type="expression" dxfId="15" priority="15">
      <formula>NOT(ISERROR(SEARCH("Under Max",F132)))</formula>
    </cfRule>
    <cfRule type="expression" dxfId="14" priority="16">
      <formula>NOT(ISERROR(SEARCH("Over Max",F132)))</formula>
    </cfRule>
  </conditionalFormatting>
  <conditionalFormatting sqref="F138">
    <cfRule type="expression" dxfId="13" priority="13">
      <formula>NOT(ISERROR(SEARCH("Under Max",F138)))</formula>
    </cfRule>
    <cfRule type="expression" dxfId="12" priority="14">
      <formula>NOT(ISERROR(SEARCH("Over Max",F138)))</formula>
    </cfRule>
  </conditionalFormatting>
  <conditionalFormatting sqref="F144">
    <cfRule type="expression" dxfId="11" priority="11">
      <formula>NOT(ISERROR(SEARCH("Under Max",F144)))</formula>
    </cfRule>
    <cfRule type="expression" dxfId="10" priority="12">
      <formula>NOT(ISERROR(SEARCH("Over Max",F144)))</formula>
    </cfRule>
  </conditionalFormatting>
  <conditionalFormatting sqref="F150">
    <cfRule type="expression" dxfId="9" priority="9">
      <formula>NOT(ISERROR(SEARCH("Under Max",F150)))</formula>
    </cfRule>
    <cfRule type="expression" dxfId="8" priority="10">
      <formula>NOT(ISERROR(SEARCH("Over Max",F150)))</formula>
    </cfRule>
  </conditionalFormatting>
  <conditionalFormatting sqref="F156">
    <cfRule type="expression" dxfId="7" priority="7">
      <formula>NOT(ISERROR(SEARCH("Under Max",F156)))</formula>
    </cfRule>
    <cfRule type="expression" dxfId="6" priority="8">
      <formula>NOT(ISERROR(SEARCH("Over Max",F156)))</formula>
    </cfRule>
  </conditionalFormatting>
  <conditionalFormatting sqref="F162">
    <cfRule type="expression" dxfId="5" priority="5">
      <formula>NOT(ISERROR(SEARCH("Under Max",F162)))</formula>
    </cfRule>
    <cfRule type="expression" dxfId="4" priority="6">
      <formula>NOT(ISERROR(SEARCH("Over Max",F162)))</formula>
    </cfRule>
  </conditionalFormatting>
  <conditionalFormatting sqref="F168">
    <cfRule type="expression" dxfId="3" priority="3">
      <formula>NOT(ISERROR(SEARCH("Under Max",F168)))</formula>
    </cfRule>
    <cfRule type="expression" dxfId="2" priority="4">
      <formula>NOT(ISERROR(SEARCH("Over Max",F168)))</formula>
    </cfRule>
  </conditionalFormatting>
  <conditionalFormatting sqref="F174">
    <cfRule type="expression" dxfId="1" priority="1">
      <formula>NOT(ISERROR(SEARCH("Under Max",F174)))</formula>
    </cfRule>
    <cfRule type="expression" dxfId="0" priority="2">
      <formula>NOT(ISERROR(SEARCH("Over Max",F174)))</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S36"/>
  <sheetViews>
    <sheetView showGridLines="0" zoomScaleNormal="100" workbookViewId="0">
      <selection activeCell="I27" sqref="I27"/>
    </sheetView>
  </sheetViews>
  <sheetFormatPr defaultColWidth="8.85546875" defaultRowHeight="12.75"/>
  <cols>
    <col min="1" max="1" width="6.42578125" customWidth="1"/>
    <col min="2" max="2" width="9.28515625" style="10" customWidth="1"/>
    <col min="3" max="3" width="18.85546875" style="10" bestFit="1" customWidth="1"/>
    <col min="4" max="4" width="16.140625" style="14" customWidth="1"/>
    <col min="5" max="5" width="14.28515625" style="75" customWidth="1"/>
    <col min="6" max="6" width="13.42578125" style="75" customWidth="1"/>
    <col min="7" max="7" width="10.85546875" style="14" customWidth="1"/>
    <col min="8" max="9" width="8.7109375" style="10" customWidth="1"/>
    <col min="10" max="10" width="9" style="10" customWidth="1"/>
    <col min="11" max="12" width="8.85546875" style="10"/>
    <col min="13" max="14" width="8.85546875" style="10" customWidth="1"/>
    <col min="15" max="15" width="8.5703125" style="10" customWidth="1"/>
    <col min="16" max="16" width="8.7109375" style="10" customWidth="1"/>
    <col min="17" max="17" width="8.85546875" style="10" customWidth="1"/>
    <col min="18" max="18" width="8.7109375" style="10" customWidth="1"/>
    <col min="19" max="19" width="9" style="10" customWidth="1"/>
  </cols>
  <sheetData>
    <row r="1" spans="1:19" ht="15.75">
      <c r="A1" s="9" t="s">
        <v>862</v>
      </c>
      <c r="E1" s="87"/>
      <c r="F1" s="9"/>
    </row>
    <row r="2" spans="1:19" ht="15.75">
      <c r="A2" s="9" t="s">
        <v>843</v>
      </c>
      <c r="E2" s="9"/>
      <c r="F2" s="9"/>
    </row>
    <row r="3" spans="1:19" s="11" customFormat="1" ht="54" customHeight="1">
      <c r="B3" s="12" t="s">
        <v>415</v>
      </c>
      <c r="C3" s="12" t="s">
        <v>881</v>
      </c>
      <c r="D3" s="12" t="s">
        <v>1190</v>
      </c>
      <c r="E3" s="73" t="s">
        <v>257</v>
      </c>
      <c r="F3" s="73" t="s">
        <v>258</v>
      </c>
      <c r="G3" s="12" t="s">
        <v>809</v>
      </c>
      <c r="H3" s="16" t="s">
        <v>804</v>
      </c>
      <c r="I3" s="16" t="s">
        <v>803</v>
      </c>
      <c r="J3" s="16" t="s">
        <v>821</v>
      </c>
      <c r="K3" s="16" t="s">
        <v>822</v>
      </c>
      <c r="L3" s="16" t="s">
        <v>800</v>
      </c>
      <c r="M3" s="16" t="s">
        <v>823</v>
      </c>
      <c r="N3" s="16" t="s">
        <v>824</v>
      </c>
      <c r="O3" s="16" t="s">
        <v>805</v>
      </c>
      <c r="P3" s="16" t="s">
        <v>825</v>
      </c>
      <c r="Q3" s="16" t="s">
        <v>806</v>
      </c>
      <c r="R3" s="16" t="s">
        <v>801</v>
      </c>
      <c r="S3" s="16" t="s">
        <v>802</v>
      </c>
    </row>
    <row r="4" spans="1:19" s="11" customFormat="1" ht="25.5">
      <c r="A4" s="18" t="s">
        <v>807</v>
      </c>
      <c r="B4" s="19"/>
      <c r="C4" s="20"/>
      <c r="D4" s="276" t="s">
        <v>1486</v>
      </c>
      <c r="E4" s="111"/>
      <c r="F4" s="112"/>
      <c r="G4" s="20"/>
      <c r="H4" s="21">
        <f>SUM(H5:H500)</f>
        <v>0</v>
      </c>
      <c r="I4" s="21">
        <f t="shared" ref="I4:S4" si="0">SUM(I5:I500)</f>
        <v>0</v>
      </c>
      <c r="J4" s="21">
        <f t="shared" si="0"/>
        <v>0</v>
      </c>
      <c r="K4" s="21">
        <f t="shared" si="0"/>
        <v>0</v>
      </c>
      <c r="L4" s="21">
        <f t="shared" si="0"/>
        <v>0</v>
      </c>
      <c r="M4" s="21">
        <f t="shared" si="0"/>
        <v>0</v>
      </c>
      <c r="N4" s="21">
        <f t="shared" si="0"/>
        <v>0</v>
      </c>
      <c r="O4" s="21">
        <f t="shared" si="0"/>
        <v>0</v>
      </c>
      <c r="P4" s="21">
        <f t="shared" si="0"/>
        <v>0</v>
      </c>
      <c r="Q4" s="21">
        <f t="shared" si="0"/>
        <v>0</v>
      </c>
      <c r="R4" s="21">
        <f t="shared" si="0"/>
        <v>0</v>
      </c>
      <c r="S4" s="21">
        <f t="shared" si="0"/>
        <v>0</v>
      </c>
    </row>
    <row r="5" spans="1:19">
      <c r="B5" s="22"/>
      <c r="C5" s="25" t="s">
        <v>206</v>
      </c>
      <c r="D5" s="70" t="str">
        <f>VLOOKUP(C5,'ID and Local Area'!A:D,4,FALSE)</f>
        <v xml:space="preserve"> </v>
      </c>
      <c r="E5" s="264"/>
      <c r="F5" s="264"/>
      <c r="G5" s="23"/>
      <c r="H5" s="24"/>
      <c r="I5" s="24"/>
      <c r="J5" s="24"/>
      <c r="K5" s="24"/>
      <c r="L5" s="24"/>
      <c r="M5" s="24"/>
      <c r="N5" s="24"/>
      <c r="O5" s="24"/>
      <c r="P5" s="24"/>
      <c r="Q5" s="24"/>
      <c r="R5" s="24"/>
      <c r="S5" s="24"/>
    </row>
    <row r="6" spans="1:19">
      <c r="B6" s="22"/>
      <c r="C6" s="25" t="s">
        <v>206</v>
      </c>
      <c r="D6" s="70" t="str">
        <f>VLOOKUP(C6,'ID and Local Area'!A:D,4,FALSE)</f>
        <v xml:space="preserve"> </v>
      </c>
      <c r="E6" s="110"/>
      <c r="F6" s="110"/>
      <c r="G6" s="23"/>
      <c r="H6" s="24"/>
      <c r="I6" s="24"/>
      <c r="J6" s="24"/>
      <c r="K6" s="24"/>
      <c r="L6" s="24"/>
      <c r="M6" s="24"/>
      <c r="N6" s="24"/>
      <c r="O6" s="24"/>
      <c r="P6" s="24"/>
      <c r="Q6" s="24"/>
      <c r="R6" s="24"/>
      <c r="S6" s="24"/>
    </row>
    <row r="7" spans="1:19">
      <c r="B7" s="22"/>
      <c r="C7" s="25" t="s">
        <v>206</v>
      </c>
      <c r="D7" s="70" t="str">
        <f>VLOOKUP(C7,'ID and Local Area'!A:D,4,FALSE)</f>
        <v xml:space="preserve"> </v>
      </c>
      <c r="E7" s="110"/>
      <c r="F7" s="110"/>
      <c r="G7" s="23"/>
      <c r="H7" s="24"/>
      <c r="I7" s="24"/>
      <c r="J7" s="24"/>
      <c r="K7" s="24"/>
      <c r="L7" s="24"/>
      <c r="M7" s="24"/>
      <c r="N7" s="24"/>
      <c r="O7" s="24"/>
      <c r="P7" s="24"/>
      <c r="Q7" s="24"/>
      <c r="R7" s="24"/>
      <c r="S7" s="24"/>
    </row>
    <row r="8" spans="1:19">
      <c r="B8" s="86"/>
      <c r="C8" s="25" t="s">
        <v>206</v>
      </c>
      <c r="D8" s="70" t="str">
        <f>VLOOKUP(C8,'ID and Local Area'!A:D,4,FALSE)</f>
        <v xml:space="preserve"> </v>
      </c>
      <c r="E8" s="110"/>
      <c r="F8" s="110"/>
      <c r="G8" s="23"/>
      <c r="H8" s="24"/>
      <c r="I8" s="24"/>
      <c r="J8" s="24"/>
      <c r="K8" s="24"/>
      <c r="L8" s="24"/>
      <c r="M8" s="24"/>
      <c r="N8" s="24"/>
      <c r="O8" s="24"/>
      <c r="P8" s="24"/>
      <c r="Q8" s="24"/>
      <c r="R8" s="24"/>
      <c r="S8" s="24"/>
    </row>
    <row r="9" spans="1:19" ht="12.75" customHeight="1">
      <c r="B9" s="25"/>
      <c r="C9" s="25" t="s">
        <v>206</v>
      </c>
      <c r="D9" s="70" t="str">
        <f>VLOOKUP(C9,'ID and Local Area'!A:D,4,FALSE)</f>
        <v xml:space="preserve"> </v>
      </c>
      <c r="E9" s="110"/>
      <c r="F9" s="110"/>
      <c r="G9" s="23"/>
      <c r="H9" s="24"/>
      <c r="I9" s="24"/>
      <c r="J9" s="24"/>
      <c r="K9" s="24"/>
      <c r="L9" s="24"/>
      <c r="M9" s="24"/>
      <c r="N9" s="24"/>
      <c r="O9" s="24"/>
      <c r="P9" s="24"/>
      <c r="Q9" s="24"/>
      <c r="R9" s="24"/>
      <c r="S9" s="24"/>
    </row>
    <row r="10" spans="1:19">
      <c r="B10" s="25"/>
      <c r="C10" s="25" t="s">
        <v>206</v>
      </c>
      <c r="D10" s="70" t="str">
        <f>VLOOKUP(C10,'ID and Local Area'!A:D,4,FALSE)</f>
        <v xml:space="preserve"> </v>
      </c>
      <c r="E10" s="110"/>
      <c r="F10" s="110"/>
      <c r="G10" s="23"/>
      <c r="H10" s="24"/>
      <c r="I10" s="24"/>
      <c r="J10" s="24"/>
      <c r="K10" s="24"/>
      <c r="L10" s="24"/>
      <c r="M10" s="24"/>
      <c r="N10" s="24"/>
      <c r="O10" s="24"/>
      <c r="P10" s="24"/>
      <c r="Q10" s="24"/>
      <c r="R10" s="24"/>
      <c r="S10" s="24"/>
    </row>
    <row r="11" spans="1:19">
      <c r="B11" s="25"/>
      <c r="C11" s="25" t="s">
        <v>206</v>
      </c>
      <c r="D11" s="70" t="str">
        <f>VLOOKUP(C11,'ID and Local Area'!A:D,4,FALSE)</f>
        <v xml:space="preserve"> </v>
      </c>
      <c r="E11" s="110"/>
      <c r="F11" s="110"/>
      <c r="G11" s="23"/>
      <c r="H11" s="24"/>
      <c r="I11" s="24"/>
      <c r="J11" s="24"/>
      <c r="K11" s="24"/>
      <c r="L11" s="24"/>
      <c r="M11" s="24"/>
      <c r="N11" s="24"/>
      <c r="O11" s="24"/>
      <c r="P11" s="24"/>
      <c r="Q11" s="24"/>
      <c r="R11" s="24"/>
      <c r="S11" s="24"/>
    </row>
    <row r="12" spans="1:19">
      <c r="B12" s="25"/>
      <c r="C12" s="25" t="s">
        <v>206</v>
      </c>
      <c r="D12" s="70" t="str">
        <f>VLOOKUP(C12,'ID and Local Area'!A:D,4,FALSE)</f>
        <v xml:space="preserve"> </v>
      </c>
      <c r="E12" s="110"/>
      <c r="F12" s="110"/>
      <c r="G12" s="23"/>
      <c r="H12" s="24"/>
      <c r="I12" s="24"/>
      <c r="J12" s="24"/>
      <c r="K12" s="24"/>
      <c r="L12" s="24"/>
      <c r="M12" s="24"/>
      <c r="N12" s="24"/>
      <c r="O12" s="24"/>
      <c r="P12" s="24"/>
      <c r="Q12" s="24"/>
      <c r="R12" s="24"/>
      <c r="S12" s="24"/>
    </row>
    <row r="13" spans="1:19">
      <c r="B13" s="25"/>
      <c r="C13" s="25" t="s">
        <v>206</v>
      </c>
      <c r="D13" s="70" t="str">
        <f>VLOOKUP(C13,'ID and Local Area'!A:D,4,FALSE)</f>
        <v xml:space="preserve"> </v>
      </c>
      <c r="E13" s="110"/>
      <c r="F13" s="110"/>
      <c r="G13" s="23"/>
      <c r="H13" s="24"/>
      <c r="I13" s="24"/>
      <c r="J13" s="24"/>
      <c r="K13" s="24"/>
      <c r="L13" s="24"/>
      <c r="M13" s="24"/>
      <c r="N13" s="24"/>
      <c r="O13" s="24"/>
      <c r="P13" s="24"/>
      <c r="Q13" s="24"/>
      <c r="R13" s="24"/>
      <c r="S13" s="24"/>
    </row>
    <row r="14" spans="1:19">
      <c r="B14" s="25"/>
      <c r="C14" s="25" t="s">
        <v>206</v>
      </c>
      <c r="D14" s="70" t="str">
        <f>VLOOKUP(C14,'ID and Local Area'!A:D,4,FALSE)</f>
        <v xml:space="preserve"> </v>
      </c>
      <c r="E14" s="110"/>
      <c r="F14" s="110"/>
      <c r="G14" s="23"/>
      <c r="H14" s="24"/>
      <c r="I14" s="24"/>
      <c r="J14" s="24"/>
      <c r="K14" s="24"/>
      <c r="L14" s="24"/>
      <c r="M14" s="24"/>
      <c r="N14" s="24"/>
      <c r="O14" s="24"/>
      <c r="P14" s="24"/>
      <c r="Q14" s="24"/>
      <c r="R14" s="24"/>
      <c r="S14" s="24"/>
    </row>
    <row r="15" spans="1:19">
      <c r="B15" s="25"/>
      <c r="C15" s="25" t="s">
        <v>206</v>
      </c>
      <c r="D15" s="70" t="str">
        <f>VLOOKUP(C15,'ID and Local Area'!A:D,4,FALSE)</f>
        <v xml:space="preserve"> </v>
      </c>
      <c r="E15" s="110"/>
      <c r="F15" s="110"/>
      <c r="G15" s="23"/>
      <c r="H15" s="24"/>
      <c r="I15" s="24"/>
      <c r="J15" s="24"/>
      <c r="K15" s="24"/>
      <c r="L15" s="24"/>
      <c r="M15" s="24"/>
      <c r="N15" s="24"/>
      <c r="O15" s="24"/>
      <c r="P15" s="24"/>
      <c r="Q15" s="24"/>
      <c r="R15" s="24"/>
      <c r="S15" s="24"/>
    </row>
    <row r="16" spans="1:19">
      <c r="B16" s="25"/>
      <c r="C16" s="25" t="s">
        <v>206</v>
      </c>
      <c r="D16" s="70" t="str">
        <f>VLOOKUP(C16,'ID and Local Area'!A:D,4,FALSE)</f>
        <v xml:space="preserve"> </v>
      </c>
      <c r="E16" s="110"/>
      <c r="F16" s="110"/>
      <c r="G16" s="23"/>
      <c r="H16" s="24"/>
      <c r="I16" s="24"/>
      <c r="J16" s="24"/>
      <c r="K16" s="24"/>
      <c r="L16" s="24"/>
      <c r="M16" s="24"/>
      <c r="N16" s="24"/>
      <c r="O16" s="24"/>
      <c r="P16" s="24"/>
      <c r="Q16" s="24"/>
      <c r="R16" s="24"/>
      <c r="S16" s="24"/>
    </row>
    <row r="17" spans="2:19">
      <c r="B17" s="25"/>
      <c r="C17" s="25" t="s">
        <v>206</v>
      </c>
      <c r="D17" s="70" t="str">
        <f>VLOOKUP(C17,'ID and Local Area'!A:D,4,FALSE)</f>
        <v xml:space="preserve"> </v>
      </c>
      <c r="E17" s="110"/>
      <c r="F17" s="110"/>
      <c r="G17" s="23"/>
      <c r="H17" s="24"/>
      <c r="I17" s="24"/>
      <c r="J17" s="24"/>
      <c r="K17" s="24"/>
      <c r="L17" s="24"/>
      <c r="M17" s="24"/>
      <c r="N17" s="24"/>
      <c r="O17" s="24"/>
      <c r="P17" s="24"/>
      <c r="Q17" s="24"/>
      <c r="R17" s="24"/>
      <c r="S17" s="24"/>
    </row>
    <row r="18" spans="2:19">
      <c r="B18" s="25"/>
      <c r="C18" s="25" t="s">
        <v>206</v>
      </c>
      <c r="D18" s="70" t="str">
        <f>VLOOKUP(C18,'ID and Local Area'!A:D,4,FALSE)</f>
        <v xml:space="preserve"> </v>
      </c>
      <c r="E18" s="110"/>
      <c r="F18" s="110"/>
      <c r="G18" s="23"/>
      <c r="H18" s="24"/>
      <c r="I18" s="24"/>
      <c r="J18" s="24"/>
      <c r="K18" s="24"/>
      <c r="L18" s="24"/>
      <c r="M18" s="24"/>
      <c r="N18" s="24"/>
      <c r="O18" s="24"/>
      <c r="P18" s="24"/>
      <c r="Q18" s="24"/>
      <c r="R18" s="24"/>
      <c r="S18" s="24"/>
    </row>
    <row r="19" spans="2:19">
      <c r="B19" s="25"/>
      <c r="C19" s="25" t="s">
        <v>206</v>
      </c>
      <c r="D19" s="70" t="str">
        <f>VLOOKUP(C19,'ID and Local Area'!A:D,4,FALSE)</f>
        <v xml:space="preserve"> </v>
      </c>
      <c r="E19" s="110"/>
      <c r="F19" s="110"/>
      <c r="G19" s="23"/>
      <c r="H19" s="24"/>
      <c r="I19" s="24"/>
      <c r="J19" s="24"/>
      <c r="K19" s="24"/>
      <c r="L19" s="24"/>
      <c r="M19" s="24"/>
      <c r="N19" s="24"/>
      <c r="O19" s="24"/>
      <c r="P19" s="24"/>
      <c r="Q19" s="24"/>
      <c r="R19" s="24"/>
      <c r="S19" s="24"/>
    </row>
    <row r="20" spans="2:19">
      <c r="B20" s="25"/>
      <c r="C20" s="25" t="s">
        <v>206</v>
      </c>
      <c r="D20" s="70" t="str">
        <f>VLOOKUP(C20,'ID and Local Area'!A:D,4,FALSE)</f>
        <v xml:space="preserve"> </v>
      </c>
      <c r="E20" s="110"/>
      <c r="F20" s="110"/>
      <c r="G20" s="23"/>
      <c r="H20" s="24"/>
      <c r="I20" s="24"/>
      <c r="J20" s="24"/>
      <c r="K20" s="24"/>
      <c r="L20" s="24"/>
      <c r="M20" s="24"/>
      <c r="N20" s="24"/>
      <c r="O20" s="24"/>
      <c r="P20" s="24"/>
      <c r="Q20" s="24"/>
      <c r="R20" s="24"/>
      <c r="S20" s="24"/>
    </row>
    <row r="21" spans="2:19">
      <c r="B21" s="25"/>
      <c r="C21" s="25" t="s">
        <v>206</v>
      </c>
      <c r="D21" s="70" t="str">
        <f>VLOOKUP(C21,'ID and Local Area'!A:D,4,FALSE)</f>
        <v xml:space="preserve"> </v>
      </c>
      <c r="E21" s="110"/>
      <c r="F21" s="110"/>
      <c r="G21" s="23"/>
      <c r="H21" s="24"/>
      <c r="I21" s="24"/>
      <c r="J21" s="24"/>
      <c r="K21" s="24"/>
      <c r="L21" s="24"/>
      <c r="M21" s="24"/>
      <c r="N21" s="24"/>
      <c r="O21" s="24"/>
      <c r="P21" s="24"/>
      <c r="Q21" s="24"/>
      <c r="R21" s="24"/>
      <c r="S21" s="24"/>
    </row>
    <row r="22" spans="2:19">
      <c r="B22" s="25"/>
      <c r="C22" s="25" t="s">
        <v>206</v>
      </c>
      <c r="D22" s="70" t="str">
        <f>VLOOKUP(C22,'ID and Local Area'!A:D,4,FALSE)</f>
        <v xml:space="preserve"> </v>
      </c>
      <c r="E22" s="264"/>
      <c r="F22" s="264"/>
      <c r="G22" s="23"/>
      <c r="H22" s="24"/>
      <c r="I22" s="24"/>
      <c r="J22" s="24"/>
      <c r="K22" s="24"/>
      <c r="L22" s="24"/>
      <c r="M22" s="24"/>
      <c r="N22" s="24"/>
      <c r="O22" s="24"/>
      <c r="P22" s="24"/>
      <c r="Q22" s="24"/>
      <c r="R22" s="24"/>
      <c r="S22" s="24"/>
    </row>
    <row r="23" spans="2:19">
      <c r="B23" s="25"/>
      <c r="C23" s="25" t="s">
        <v>206</v>
      </c>
      <c r="D23" s="70" t="str">
        <f>VLOOKUP(C23,'ID and Local Area'!A:D,4,FALSE)</f>
        <v xml:space="preserve"> </v>
      </c>
      <c r="E23" s="110"/>
      <c r="F23" s="110"/>
      <c r="G23" s="23"/>
      <c r="H23" s="24"/>
      <c r="I23" s="24"/>
      <c r="J23" s="24"/>
      <c r="K23" s="24"/>
      <c r="L23" s="24"/>
      <c r="M23" s="24"/>
      <c r="N23" s="24"/>
      <c r="O23" s="24"/>
      <c r="P23" s="24"/>
      <c r="Q23" s="24"/>
      <c r="R23" s="24"/>
      <c r="S23" s="24"/>
    </row>
    <row r="24" spans="2:19">
      <c r="B24" s="25"/>
      <c r="C24" s="25" t="s">
        <v>206</v>
      </c>
      <c r="D24" s="70" t="str">
        <f>VLOOKUP(C24,'ID and Local Area'!A:D,4,FALSE)</f>
        <v xml:space="preserve"> </v>
      </c>
      <c r="E24" s="110"/>
      <c r="F24" s="110"/>
      <c r="G24" s="23"/>
      <c r="H24" s="24"/>
      <c r="I24" s="24"/>
      <c r="J24" s="24"/>
      <c r="K24" s="24"/>
      <c r="L24" s="24"/>
      <c r="M24" s="24"/>
      <c r="N24" s="24"/>
      <c r="O24" s="24"/>
      <c r="P24" s="24"/>
      <c r="Q24" s="24"/>
      <c r="R24" s="24"/>
      <c r="S24" s="24"/>
    </row>
    <row r="25" spans="2:19">
      <c r="B25" s="25"/>
      <c r="C25" s="25" t="s">
        <v>206</v>
      </c>
      <c r="D25" s="70" t="str">
        <f>VLOOKUP(C25,'ID and Local Area'!A:D,4,FALSE)</f>
        <v xml:space="preserve"> </v>
      </c>
      <c r="E25" s="110"/>
      <c r="F25" s="110"/>
      <c r="G25" s="23"/>
      <c r="H25" s="24"/>
      <c r="I25" s="24"/>
      <c r="J25" s="24"/>
      <c r="K25" s="24"/>
      <c r="L25" s="24"/>
      <c r="M25" s="24"/>
      <c r="N25" s="24"/>
      <c r="O25" s="24"/>
      <c r="P25" s="24"/>
      <c r="Q25" s="24"/>
      <c r="R25" s="24"/>
      <c r="S25" s="24"/>
    </row>
    <row r="26" spans="2:19">
      <c r="B26" s="25"/>
      <c r="C26" s="25" t="s">
        <v>206</v>
      </c>
      <c r="D26" s="70" t="str">
        <f>VLOOKUP(C26,'ID and Local Area'!A:D,4,FALSE)</f>
        <v xml:space="preserve"> </v>
      </c>
      <c r="E26" s="110"/>
      <c r="F26" s="110"/>
      <c r="G26" s="23"/>
      <c r="H26" s="24"/>
      <c r="I26" s="24"/>
      <c r="J26" s="24"/>
      <c r="K26" s="24"/>
      <c r="L26" s="24"/>
      <c r="M26" s="24"/>
      <c r="N26" s="24"/>
      <c r="O26" s="24"/>
      <c r="P26" s="24"/>
      <c r="Q26" s="24"/>
      <c r="R26" s="24"/>
      <c r="S26" s="24"/>
    </row>
    <row r="27" spans="2:19">
      <c r="B27" s="25"/>
      <c r="C27" s="25" t="s">
        <v>206</v>
      </c>
      <c r="D27" s="70" t="str">
        <f>VLOOKUP(C27,'ID and Local Area'!A:D,4,FALSE)</f>
        <v xml:space="preserve"> </v>
      </c>
      <c r="E27" s="110"/>
      <c r="F27" s="110"/>
      <c r="G27" s="23"/>
      <c r="H27" s="24"/>
      <c r="I27" s="24"/>
      <c r="J27" s="24"/>
      <c r="K27" s="24"/>
      <c r="L27" s="24"/>
      <c r="M27" s="24"/>
      <c r="N27" s="24"/>
      <c r="O27" s="24"/>
      <c r="P27" s="24"/>
      <c r="Q27" s="24"/>
      <c r="R27" s="24"/>
      <c r="S27" s="24"/>
    </row>
    <row r="28" spans="2:19">
      <c r="B28" s="25"/>
      <c r="C28" s="25" t="s">
        <v>206</v>
      </c>
      <c r="D28" s="70" t="str">
        <f>VLOOKUP(C28,'ID and Local Area'!A:D,4,FALSE)</f>
        <v xml:space="preserve"> </v>
      </c>
      <c r="E28" s="110"/>
      <c r="F28" s="110"/>
      <c r="G28" s="23"/>
      <c r="H28" s="24"/>
      <c r="I28" s="24"/>
      <c r="J28" s="24"/>
      <c r="K28" s="24"/>
      <c r="L28" s="24"/>
      <c r="M28" s="24"/>
      <c r="N28" s="24"/>
      <c r="O28" s="24"/>
      <c r="P28" s="24"/>
      <c r="Q28" s="24"/>
      <c r="R28" s="24"/>
      <c r="S28" s="24"/>
    </row>
    <row r="29" spans="2:19">
      <c r="B29" s="25"/>
      <c r="C29" s="25" t="s">
        <v>206</v>
      </c>
      <c r="D29" s="70" t="str">
        <f>VLOOKUP(C29,'ID and Local Area'!A:D,4,FALSE)</f>
        <v xml:space="preserve"> </v>
      </c>
      <c r="E29" s="110"/>
      <c r="F29" s="110"/>
      <c r="G29" s="23"/>
      <c r="H29" s="24"/>
      <c r="I29" s="24"/>
      <c r="J29" s="24"/>
      <c r="K29" s="24"/>
      <c r="L29" s="24"/>
      <c r="M29" s="24"/>
      <c r="N29" s="24"/>
      <c r="O29" s="24"/>
      <c r="P29" s="24"/>
      <c r="Q29" s="24"/>
      <c r="R29" s="24"/>
      <c r="S29" s="24"/>
    </row>
    <row r="30" spans="2:19">
      <c r="B30" s="25"/>
      <c r="C30" s="25" t="s">
        <v>206</v>
      </c>
      <c r="D30" s="70" t="str">
        <f>VLOOKUP(C30,'ID and Local Area'!A:D,4,FALSE)</f>
        <v xml:space="preserve"> </v>
      </c>
      <c r="E30" s="110"/>
      <c r="F30" s="110"/>
      <c r="G30" s="23"/>
      <c r="H30" s="24"/>
      <c r="I30" s="24"/>
      <c r="J30" s="24"/>
      <c r="K30" s="24"/>
      <c r="L30" s="24"/>
      <c r="M30" s="24"/>
      <c r="N30" s="24"/>
      <c r="O30" s="24"/>
      <c r="P30" s="24"/>
      <c r="Q30" s="24"/>
      <c r="R30" s="24"/>
      <c r="S30" s="24"/>
    </row>
    <row r="31" spans="2:19">
      <c r="B31" s="25"/>
      <c r="C31" s="25" t="s">
        <v>206</v>
      </c>
      <c r="D31" s="70" t="str">
        <f>VLOOKUP(C31,'ID and Local Area'!A:D,4,FALSE)</f>
        <v xml:space="preserve"> </v>
      </c>
      <c r="E31" s="110"/>
      <c r="F31" s="110"/>
      <c r="G31" s="23"/>
      <c r="H31" s="24"/>
      <c r="I31" s="24"/>
      <c r="J31" s="24"/>
      <c r="K31" s="24"/>
      <c r="L31" s="24"/>
      <c r="M31" s="24"/>
      <c r="N31" s="24"/>
      <c r="O31" s="24"/>
      <c r="P31" s="24"/>
      <c r="Q31" s="24"/>
      <c r="R31" s="24"/>
      <c r="S31" s="24"/>
    </row>
    <row r="32" spans="2:19">
      <c r="B32" s="25"/>
      <c r="C32" s="25" t="s">
        <v>206</v>
      </c>
      <c r="D32" s="70" t="str">
        <f>VLOOKUP(C32,'ID and Local Area'!A:D,4,FALSE)</f>
        <v xml:space="preserve"> </v>
      </c>
      <c r="E32" s="110"/>
      <c r="F32" s="110"/>
      <c r="G32" s="23"/>
      <c r="H32" s="24"/>
      <c r="I32" s="24"/>
      <c r="J32" s="24"/>
      <c r="K32" s="24"/>
      <c r="L32" s="24"/>
      <c r="M32" s="24"/>
      <c r="N32" s="24"/>
      <c r="O32" s="24"/>
      <c r="P32" s="24"/>
      <c r="Q32" s="24"/>
      <c r="R32" s="24"/>
      <c r="S32" s="24"/>
    </row>
    <row r="33" spans="2:19">
      <c r="B33" s="25"/>
      <c r="C33" s="25" t="s">
        <v>206</v>
      </c>
      <c r="D33" s="70" t="str">
        <f>VLOOKUP(C33,'ID and Local Area'!A:D,4,FALSE)</f>
        <v xml:space="preserve"> </v>
      </c>
      <c r="E33" s="110"/>
      <c r="F33" s="110"/>
      <c r="G33" s="23"/>
      <c r="H33" s="24"/>
      <c r="I33" s="24"/>
      <c r="J33" s="24"/>
      <c r="K33" s="24"/>
      <c r="L33" s="24"/>
      <c r="M33" s="24"/>
      <c r="N33" s="24"/>
      <c r="O33" s="24"/>
      <c r="P33" s="24"/>
      <c r="Q33" s="24"/>
      <c r="R33" s="24"/>
      <c r="S33" s="24"/>
    </row>
    <row r="34" spans="2:19">
      <c r="B34" s="25"/>
      <c r="C34" s="25" t="s">
        <v>206</v>
      </c>
      <c r="D34" s="70" t="str">
        <f>VLOOKUP(C34,'ID and Local Area'!A:D,4,FALSE)</f>
        <v xml:space="preserve"> </v>
      </c>
      <c r="E34" s="110"/>
      <c r="F34" s="110"/>
      <c r="G34" s="23"/>
      <c r="H34" s="24"/>
      <c r="I34" s="24"/>
      <c r="J34" s="24"/>
      <c r="K34" s="24"/>
      <c r="L34" s="24"/>
      <c r="M34" s="24"/>
      <c r="N34" s="24"/>
      <c r="O34" s="24"/>
      <c r="P34" s="24"/>
      <c r="Q34" s="24"/>
      <c r="R34" s="24"/>
      <c r="S34" s="24"/>
    </row>
    <row r="35" spans="2:19">
      <c r="B35" s="25"/>
      <c r="C35" s="25" t="s">
        <v>206</v>
      </c>
      <c r="D35" s="70" t="str">
        <f>VLOOKUP(C35,'ID and Local Area'!A:D,4,FALSE)</f>
        <v xml:space="preserve"> </v>
      </c>
      <c r="E35" s="110"/>
      <c r="F35" s="110"/>
      <c r="G35" s="23"/>
      <c r="H35" s="24"/>
      <c r="I35" s="24"/>
      <c r="J35" s="24"/>
      <c r="K35" s="24"/>
      <c r="L35" s="24"/>
      <c r="M35" s="24"/>
      <c r="N35" s="24"/>
      <c r="O35" s="24"/>
      <c r="P35" s="24"/>
      <c r="Q35" s="24"/>
      <c r="R35" s="24"/>
      <c r="S35" s="24"/>
    </row>
    <row r="36" spans="2:19">
      <c r="B36" s="25"/>
      <c r="C36" s="25" t="s">
        <v>206</v>
      </c>
      <c r="D36" s="70" t="str">
        <f>VLOOKUP(C36,'ID and Local Area'!A:D,4,FALSE)</f>
        <v xml:space="preserve"> </v>
      </c>
      <c r="E36" s="110"/>
      <c r="F36" s="110"/>
      <c r="G36" s="23"/>
      <c r="H36" s="24"/>
      <c r="I36" s="24"/>
      <c r="J36" s="24"/>
      <c r="K36" s="24"/>
      <c r="L36" s="24"/>
      <c r="M36" s="24"/>
      <c r="N36" s="24"/>
      <c r="O36" s="24"/>
      <c r="P36" s="24"/>
      <c r="Q36" s="24"/>
      <c r="R36" s="24"/>
      <c r="S36" s="24"/>
    </row>
  </sheetData>
  <phoneticPr fontId="5" type="noConversion"/>
  <dataValidations xWindow="192" yWindow="360" count="7">
    <dataValidation type="list" allowBlank="1" showInputMessage="1" showErrorMessage="1" prompt="Type of contract" sqref="G5:G36">
      <formula1>RMR</formula1>
    </dataValidation>
    <dataValidation allowBlank="1" showInputMessage="1" showErrorMessage="1" promptTitle="Zone for resource" sqref="B8"/>
    <dataValidation type="list" allowBlank="1" showInputMessage="1" showErrorMessage="1" sqref="C5:C36">
      <formula1>Resource_ID</formula1>
    </dataValidation>
    <dataValidation type="date" allowBlank="1" showInputMessage="1" showErrorMessage="1" errorTitle="Date entry error" error="Please enter a valid date." sqref="E37:E1048576">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7:F1048576">
      <formula1>E37</formula1>
    </dataValidation>
    <dataValidation allowBlank="1" showInputMessage="1" showErrorMessage="1" errorTitle="Date entry error" error="Please enter a valid date." sqref="E5:E36"/>
    <dataValidation operator="greaterThan" allowBlank="1" showInputMessage="1" showErrorMessage="1" errorTitle="Date entry error" error="Please enter a valid capacity effective end date that is after the capacity effective start date." sqref="F5:F36"/>
  </dataValidations>
  <pageMargins left="0.75" right="0.75" top="1" bottom="1" header="0.5" footer="0.5"/>
  <pageSetup orientation="portrait" verticalDpi="0" r:id="rId1"/>
  <headerFooter alignWithMargins="0">
    <oddFooter>&amp;LFile:  &amp;F&amp;RTab:  &amp;A</oddFooter>
  </headerFooter>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99"/>
  </sheetPr>
  <dimension ref="A1:S920"/>
  <sheetViews>
    <sheetView zoomScaleNormal="100" workbookViewId="0">
      <selection activeCell="C10" sqref="C10"/>
    </sheetView>
  </sheetViews>
  <sheetFormatPr defaultColWidth="8.85546875" defaultRowHeight="12.75"/>
  <cols>
    <col min="2" max="2" width="12.42578125" bestFit="1" customWidth="1"/>
    <col min="3" max="3" width="18.140625" style="10" bestFit="1" customWidth="1"/>
    <col min="4" max="4" width="17" style="84" bestFit="1" customWidth="1"/>
    <col min="5" max="5" width="14.28515625" style="75" customWidth="1"/>
    <col min="6" max="6" width="13.42578125" style="75" customWidth="1"/>
    <col min="7" max="7" width="12.140625" style="84" customWidth="1"/>
    <col min="8" max="9" width="12.42578125" bestFit="1" customWidth="1"/>
    <col min="10" max="10" width="13.7109375" customWidth="1"/>
    <col min="11" max="11" width="12.85546875" customWidth="1"/>
    <col min="12" max="12" width="13.7109375" customWidth="1"/>
    <col min="13" max="13" width="13.42578125" customWidth="1"/>
    <col min="14" max="19" width="12.42578125" bestFit="1" customWidth="1"/>
  </cols>
  <sheetData>
    <row r="1" spans="1:19" ht="15.75">
      <c r="A1" s="9" t="s">
        <v>276</v>
      </c>
      <c r="C1" s="9"/>
      <c r="D1" s="9"/>
      <c r="E1" s="87"/>
      <c r="F1" s="9"/>
      <c r="G1" s="82"/>
    </row>
    <row r="2" spans="1:19" ht="15.75">
      <c r="A2" s="9" t="s">
        <v>277</v>
      </c>
      <c r="C2" s="9"/>
      <c r="D2" s="9"/>
      <c r="E2" s="9"/>
      <c r="F2" s="9"/>
      <c r="G2" s="87"/>
    </row>
    <row r="3" spans="1:19" s="11" customFormat="1" ht="54" customHeight="1">
      <c r="B3" s="73" t="s">
        <v>297</v>
      </c>
      <c r="C3" s="73" t="s">
        <v>298</v>
      </c>
      <c r="D3" s="83" t="s">
        <v>1190</v>
      </c>
      <c r="E3" s="73" t="s">
        <v>257</v>
      </c>
      <c r="F3" s="73" t="s">
        <v>258</v>
      </c>
      <c r="G3" s="83" t="s">
        <v>275</v>
      </c>
      <c r="H3" s="16" t="s">
        <v>259</v>
      </c>
      <c r="I3" s="16" t="s">
        <v>260</v>
      </c>
      <c r="J3" s="16" t="s">
        <v>261</v>
      </c>
      <c r="K3" s="16" t="s">
        <v>262</v>
      </c>
      <c r="L3" s="16" t="s">
        <v>263</v>
      </c>
      <c r="M3" s="16" t="s">
        <v>264</v>
      </c>
      <c r="N3" s="16" t="s">
        <v>265</v>
      </c>
      <c r="O3" s="16" t="s">
        <v>266</v>
      </c>
      <c r="P3" s="16" t="s">
        <v>267</v>
      </c>
      <c r="Q3" s="16" t="s">
        <v>268</v>
      </c>
      <c r="R3" s="16" t="s">
        <v>269</v>
      </c>
      <c r="S3" s="16" t="s">
        <v>270</v>
      </c>
    </row>
    <row r="4" spans="1:19" ht="17.25">
      <c r="A4" s="125" t="s">
        <v>807</v>
      </c>
      <c r="B4" s="126"/>
      <c r="C4" s="111"/>
      <c r="D4" s="276" t="s">
        <v>1486</v>
      </c>
      <c r="E4" s="111"/>
      <c r="F4" s="112"/>
      <c r="G4" s="113"/>
      <c r="H4" s="113">
        <f>SUM(H5:H500)</f>
        <v>0</v>
      </c>
      <c r="I4" s="113">
        <f t="shared" ref="I4:S4" si="0">SUM(I5:I500)</f>
        <v>0</v>
      </c>
      <c r="J4" s="113">
        <f t="shared" si="0"/>
        <v>0</v>
      </c>
      <c r="K4" s="113">
        <f t="shared" si="0"/>
        <v>0</v>
      </c>
      <c r="L4" s="113">
        <f t="shared" si="0"/>
        <v>0</v>
      </c>
      <c r="M4" s="113">
        <f t="shared" si="0"/>
        <v>0</v>
      </c>
      <c r="N4" s="113">
        <f t="shared" si="0"/>
        <v>0</v>
      </c>
      <c r="O4" s="113">
        <f t="shared" si="0"/>
        <v>0</v>
      </c>
      <c r="P4" s="113">
        <f t="shared" si="0"/>
        <v>0</v>
      </c>
      <c r="Q4" s="113">
        <f t="shared" si="0"/>
        <v>0</v>
      </c>
      <c r="R4" s="113">
        <f t="shared" si="0"/>
        <v>0</v>
      </c>
      <c r="S4" s="113">
        <f t="shared" si="0"/>
        <v>0</v>
      </c>
    </row>
    <row r="5" spans="1:19">
      <c r="B5" s="89"/>
      <c r="C5" s="25" t="s">
        <v>206</v>
      </c>
      <c r="D5" s="81" t="str">
        <f>VLOOKUP(C5,'ID and Local Area'!A:D,4,FALSE)</f>
        <v xml:space="preserve"> </v>
      </c>
      <c r="E5" s="110"/>
      <c r="F5" s="110"/>
      <c r="G5" s="122"/>
      <c r="H5" s="24"/>
      <c r="I5" s="24"/>
      <c r="J5" s="24"/>
      <c r="K5" s="24"/>
      <c r="L5" s="24"/>
      <c r="M5" s="24"/>
      <c r="N5" s="24"/>
      <c r="O5" s="24"/>
      <c r="P5" s="24"/>
      <c r="Q5" s="24"/>
      <c r="R5" s="24"/>
      <c r="S5" s="24"/>
    </row>
    <row r="6" spans="1:19">
      <c r="B6" s="89"/>
      <c r="C6" s="25" t="s">
        <v>206</v>
      </c>
      <c r="D6" s="81" t="str">
        <f>VLOOKUP(C6,'ID and Local Area'!A:D,4,FALSE)</f>
        <v xml:space="preserve"> </v>
      </c>
      <c r="E6" s="110"/>
      <c r="F6" s="110"/>
      <c r="G6" s="122"/>
      <c r="H6" s="24"/>
      <c r="I6" s="24"/>
      <c r="J6" s="24"/>
      <c r="K6" s="24"/>
      <c r="L6" s="24"/>
      <c r="M6" s="24"/>
      <c r="N6" s="24"/>
      <c r="O6" s="24"/>
      <c r="P6" s="24"/>
      <c r="Q6" s="24"/>
      <c r="R6" s="24"/>
      <c r="S6" s="24"/>
    </row>
    <row r="7" spans="1:19">
      <c r="B7" s="74"/>
      <c r="C7" s="25" t="s">
        <v>206</v>
      </c>
      <c r="D7" s="81" t="str">
        <f>VLOOKUP(C7,'ID and Local Area'!A:D,4,FALSE)</f>
        <v xml:space="preserve"> </v>
      </c>
      <c r="E7" s="110"/>
      <c r="F7" s="110"/>
      <c r="G7" s="122"/>
      <c r="H7" s="24"/>
      <c r="I7" s="24"/>
      <c r="J7" s="24"/>
      <c r="K7" s="24"/>
      <c r="L7" s="24"/>
      <c r="M7" s="24"/>
      <c r="N7" s="24"/>
      <c r="O7" s="24"/>
      <c r="P7" s="24"/>
      <c r="Q7" s="24"/>
      <c r="R7" s="24"/>
      <c r="S7" s="24"/>
    </row>
    <row r="8" spans="1:19">
      <c r="B8" s="74"/>
      <c r="C8" s="25" t="s">
        <v>206</v>
      </c>
      <c r="D8" s="81" t="str">
        <f>VLOOKUP(C8,'ID and Local Area'!A:D,4,FALSE)</f>
        <v xml:space="preserve"> </v>
      </c>
      <c r="E8" s="110"/>
      <c r="F8" s="110"/>
      <c r="G8" s="122"/>
      <c r="H8" s="24"/>
      <c r="I8" s="24"/>
      <c r="J8" s="24"/>
      <c r="K8" s="24"/>
      <c r="L8" s="24"/>
      <c r="M8" s="24"/>
      <c r="N8" s="24"/>
      <c r="O8" s="24"/>
      <c r="P8" s="24"/>
      <c r="Q8" s="24"/>
      <c r="R8" s="24"/>
      <c r="S8" s="24"/>
    </row>
    <row r="9" spans="1:19">
      <c r="B9" s="74"/>
      <c r="C9" s="25" t="s">
        <v>206</v>
      </c>
      <c r="D9" s="81" t="str">
        <f>VLOOKUP(C9,'ID and Local Area'!A:D,4,FALSE)</f>
        <v xml:space="preserve"> </v>
      </c>
      <c r="E9" s="110"/>
      <c r="F9" s="110"/>
      <c r="G9" s="122"/>
      <c r="H9" s="24"/>
      <c r="I9" s="24"/>
      <c r="J9" s="24"/>
      <c r="K9" s="24"/>
      <c r="L9" s="24"/>
      <c r="M9" s="24"/>
      <c r="N9" s="24"/>
      <c r="O9" s="24"/>
      <c r="P9" s="24"/>
      <c r="Q9" s="24"/>
      <c r="R9" s="24"/>
      <c r="S9" s="24"/>
    </row>
    <row r="10" spans="1:19">
      <c r="B10" s="74"/>
      <c r="C10" s="25" t="s">
        <v>206</v>
      </c>
      <c r="D10" s="81" t="str">
        <f>VLOOKUP(C10,'ID and Local Area'!A:D,4,FALSE)</f>
        <v xml:space="preserve"> </v>
      </c>
      <c r="E10" s="110"/>
      <c r="F10" s="110"/>
      <c r="G10" s="122"/>
      <c r="H10" s="24"/>
      <c r="I10" s="24"/>
      <c r="J10" s="24"/>
      <c r="K10" s="24"/>
      <c r="L10" s="24"/>
      <c r="M10" s="24"/>
      <c r="N10" s="24"/>
      <c r="O10" s="24"/>
      <c r="P10" s="24"/>
      <c r="Q10" s="24"/>
      <c r="R10" s="24"/>
      <c r="S10" s="24"/>
    </row>
    <row r="11" spans="1:19">
      <c r="B11" s="74"/>
      <c r="C11" s="25" t="s">
        <v>206</v>
      </c>
      <c r="D11" s="81" t="str">
        <f>VLOOKUP(C11,'ID and Local Area'!A:D,4,FALSE)</f>
        <v xml:space="preserve"> </v>
      </c>
      <c r="E11" s="110"/>
      <c r="F11" s="110"/>
      <c r="G11" s="122"/>
      <c r="H11" s="24"/>
      <c r="I11" s="24"/>
      <c r="J11" s="24"/>
      <c r="K11" s="24"/>
      <c r="L11" s="24"/>
      <c r="M11" s="24"/>
      <c r="N11" s="24"/>
      <c r="O11" s="24"/>
      <c r="P11" s="24"/>
      <c r="Q11" s="24"/>
      <c r="R11" s="24"/>
      <c r="S11" s="24"/>
    </row>
    <row r="12" spans="1:19">
      <c r="B12" s="74"/>
      <c r="C12" s="25" t="s">
        <v>206</v>
      </c>
      <c r="D12" s="81" t="str">
        <f>VLOOKUP(C12,'ID and Local Area'!A:D,4,FALSE)</f>
        <v xml:space="preserve"> </v>
      </c>
      <c r="E12" s="110"/>
      <c r="F12" s="110"/>
      <c r="G12" s="122"/>
      <c r="H12" s="24"/>
      <c r="I12" s="24"/>
      <c r="J12" s="24"/>
      <c r="K12" s="24"/>
      <c r="L12" s="24"/>
      <c r="M12" s="24"/>
      <c r="N12" s="24"/>
      <c r="O12" s="24"/>
      <c r="P12" s="24"/>
      <c r="Q12" s="24"/>
      <c r="R12" s="24"/>
      <c r="S12" s="24"/>
    </row>
    <row r="13" spans="1:19">
      <c r="B13" s="74"/>
      <c r="C13" s="25" t="s">
        <v>206</v>
      </c>
      <c r="D13" s="81" t="str">
        <f>VLOOKUP(C13,'ID and Local Area'!A:D,4,FALSE)</f>
        <v xml:space="preserve"> </v>
      </c>
      <c r="E13" s="110"/>
      <c r="F13" s="110"/>
      <c r="G13" s="122"/>
      <c r="H13" s="24"/>
      <c r="I13" s="24"/>
      <c r="J13" s="24"/>
      <c r="K13" s="24"/>
      <c r="L13" s="24"/>
      <c r="M13" s="24"/>
      <c r="N13" s="24"/>
      <c r="O13" s="24"/>
      <c r="P13" s="24"/>
      <c r="Q13" s="24"/>
      <c r="R13" s="24"/>
      <c r="S13" s="24"/>
    </row>
    <row r="14" spans="1:19">
      <c r="B14" s="74"/>
      <c r="C14" s="25" t="s">
        <v>206</v>
      </c>
      <c r="D14" s="81" t="str">
        <f>VLOOKUP(C14,'ID and Local Area'!A:D,4,FALSE)</f>
        <v xml:space="preserve"> </v>
      </c>
      <c r="E14" s="110"/>
      <c r="F14" s="110"/>
      <c r="G14" s="122"/>
      <c r="H14" s="24"/>
      <c r="I14" s="24"/>
      <c r="J14" s="24"/>
      <c r="K14" s="24"/>
      <c r="L14" s="24"/>
      <c r="M14" s="24"/>
      <c r="N14" s="24"/>
      <c r="O14" s="24"/>
      <c r="P14" s="24"/>
      <c r="Q14" s="24"/>
      <c r="R14" s="24"/>
      <c r="S14" s="24"/>
    </row>
    <row r="15" spans="1:19">
      <c r="B15" s="74"/>
      <c r="C15" s="25" t="s">
        <v>206</v>
      </c>
      <c r="D15" s="81" t="str">
        <f>VLOOKUP(C15,'ID and Local Area'!A:D,4,FALSE)</f>
        <v xml:space="preserve"> </v>
      </c>
      <c r="E15" s="110"/>
      <c r="F15" s="110"/>
      <c r="G15" s="122"/>
      <c r="H15" s="24"/>
      <c r="I15" s="24"/>
      <c r="J15" s="24"/>
      <c r="K15" s="24"/>
      <c r="L15" s="24"/>
      <c r="M15" s="24"/>
      <c r="N15" s="24"/>
      <c r="O15" s="24"/>
      <c r="P15" s="24"/>
      <c r="Q15" s="24"/>
      <c r="R15" s="24"/>
      <c r="S15" s="24"/>
    </row>
    <row r="16" spans="1:19">
      <c r="B16" s="74"/>
      <c r="C16" s="25" t="s">
        <v>206</v>
      </c>
      <c r="D16" s="81" t="str">
        <f>VLOOKUP(C16,'ID and Local Area'!A:D,4,FALSE)</f>
        <v xml:space="preserve"> </v>
      </c>
      <c r="E16" s="110"/>
      <c r="F16" s="110"/>
      <c r="G16" s="122"/>
      <c r="H16" s="24"/>
      <c r="I16" s="24"/>
      <c r="J16" s="24"/>
      <c r="K16" s="24"/>
      <c r="L16" s="24"/>
      <c r="M16" s="24"/>
      <c r="N16" s="24"/>
      <c r="O16" s="24"/>
      <c r="P16" s="24"/>
      <c r="Q16" s="24"/>
      <c r="R16" s="24"/>
      <c r="S16" s="24"/>
    </row>
    <row r="17" spans="2:19">
      <c r="B17" s="74"/>
      <c r="C17" s="25" t="s">
        <v>206</v>
      </c>
      <c r="D17" s="81" t="str">
        <f>VLOOKUP(C17,'ID and Local Area'!A:D,4,FALSE)</f>
        <v xml:space="preserve"> </v>
      </c>
      <c r="E17" s="110"/>
      <c r="F17" s="110"/>
      <c r="G17" s="122"/>
      <c r="H17" s="24"/>
      <c r="I17" s="24"/>
      <c r="J17" s="24"/>
      <c r="K17" s="24"/>
      <c r="L17" s="24"/>
      <c r="M17" s="24"/>
      <c r="N17" s="24"/>
      <c r="O17" s="24"/>
      <c r="P17" s="24"/>
      <c r="Q17" s="24"/>
      <c r="R17" s="24"/>
      <c r="S17" s="24"/>
    </row>
    <row r="18" spans="2:19">
      <c r="B18" s="74"/>
      <c r="C18" s="25" t="s">
        <v>206</v>
      </c>
      <c r="D18" s="81" t="str">
        <f>VLOOKUP(C18,'ID and Local Area'!A:D,4,FALSE)</f>
        <v xml:space="preserve"> </v>
      </c>
      <c r="E18" s="110"/>
      <c r="F18" s="110"/>
      <c r="G18" s="122"/>
      <c r="H18" s="24"/>
      <c r="I18" s="24"/>
      <c r="J18" s="24"/>
      <c r="K18" s="24"/>
      <c r="L18" s="24"/>
      <c r="M18" s="24"/>
      <c r="N18" s="24"/>
      <c r="O18" s="24"/>
      <c r="P18" s="24"/>
      <c r="Q18" s="24"/>
      <c r="R18" s="24"/>
      <c r="S18" s="24"/>
    </row>
    <row r="19" spans="2:19">
      <c r="B19" s="74"/>
      <c r="C19" s="25" t="s">
        <v>206</v>
      </c>
      <c r="D19" s="81" t="str">
        <f>VLOOKUP(C19,'ID and Local Area'!A:D,4,FALSE)</f>
        <v xml:space="preserve"> </v>
      </c>
      <c r="E19" s="110"/>
      <c r="F19" s="110"/>
      <c r="G19" s="122"/>
      <c r="H19" s="24"/>
      <c r="I19" s="24"/>
      <c r="J19" s="24"/>
      <c r="K19" s="24"/>
      <c r="L19" s="24"/>
      <c r="M19" s="24"/>
      <c r="N19" s="24"/>
      <c r="O19" s="24"/>
      <c r="P19" s="24"/>
      <c r="Q19" s="24"/>
      <c r="R19" s="24"/>
      <c r="S19" s="24"/>
    </row>
    <row r="20" spans="2:19">
      <c r="B20" s="74"/>
      <c r="C20" s="25" t="s">
        <v>206</v>
      </c>
      <c r="D20" s="81" t="str">
        <f>VLOOKUP(C20,'ID and Local Area'!A:D,4,FALSE)</f>
        <v xml:space="preserve"> </v>
      </c>
      <c r="E20" s="110"/>
      <c r="F20" s="110"/>
      <c r="G20" s="122"/>
      <c r="H20" s="24"/>
      <c r="I20" s="24"/>
      <c r="J20" s="24"/>
      <c r="K20" s="24"/>
      <c r="L20" s="24"/>
      <c r="M20" s="24"/>
      <c r="N20" s="24"/>
      <c r="O20" s="24"/>
      <c r="P20" s="24"/>
      <c r="Q20" s="24"/>
      <c r="R20" s="24"/>
      <c r="S20" s="24"/>
    </row>
    <row r="21" spans="2:19">
      <c r="B21" s="74"/>
      <c r="C21" s="25" t="s">
        <v>206</v>
      </c>
      <c r="D21" s="81" t="str">
        <f>VLOOKUP(C21,'ID and Local Area'!A:D,4,FALSE)</f>
        <v xml:space="preserve"> </v>
      </c>
      <c r="E21" s="110"/>
      <c r="F21" s="110"/>
      <c r="G21" s="122"/>
      <c r="H21" s="24"/>
      <c r="I21" s="24"/>
      <c r="J21" s="24"/>
      <c r="K21" s="24"/>
      <c r="L21" s="24"/>
      <c r="M21" s="24"/>
      <c r="N21" s="24"/>
      <c r="O21" s="24"/>
      <c r="P21" s="24"/>
      <c r="Q21" s="24"/>
      <c r="R21" s="24"/>
      <c r="S21" s="24"/>
    </row>
    <row r="22" spans="2:19">
      <c r="B22" s="74"/>
      <c r="C22" s="25" t="s">
        <v>206</v>
      </c>
      <c r="D22" s="81" t="str">
        <f>VLOOKUP(C22,'ID and Local Area'!A:D,4,FALSE)</f>
        <v xml:space="preserve"> </v>
      </c>
      <c r="E22" s="110"/>
      <c r="F22" s="110"/>
      <c r="G22" s="122"/>
      <c r="H22" s="24"/>
      <c r="I22" s="24"/>
      <c r="J22" s="24"/>
      <c r="K22" s="24"/>
      <c r="L22" s="24"/>
      <c r="M22" s="24"/>
      <c r="N22" s="24"/>
      <c r="O22" s="24"/>
      <c r="P22" s="24"/>
      <c r="Q22" s="24"/>
      <c r="R22" s="24"/>
      <c r="S22" s="24"/>
    </row>
    <row r="23" spans="2:19">
      <c r="B23" s="74"/>
      <c r="C23" s="25" t="s">
        <v>206</v>
      </c>
      <c r="D23" s="81" t="str">
        <f>VLOOKUP(C23,'ID and Local Area'!A:D,4,FALSE)</f>
        <v xml:space="preserve"> </v>
      </c>
      <c r="E23" s="110"/>
      <c r="F23" s="110"/>
      <c r="G23" s="122"/>
      <c r="H23" s="24"/>
      <c r="I23" s="24"/>
      <c r="J23" s="24"/>
      <c r="K23" s="24"/>
      <c r="L23" s="24"/>
      <c r="M23" s="24"/>
      <c r="N23" s="24"/>
      <c r="O23" s="24"/>
      <c r="P23" s="24"/>
      <c r="Q23" s="24"/>
      <c r="R23" s="24"/>
      <c r="S23" s="24"/>
    </row>
    <row r="24" spans="2:19">
      <c r="B24" s="74"/>
      <c r="C24" s="25" t="s">
        <v>206</v>
      </c>
      <c r="D24" s="81" t="str">
        <f>VLOOKUP(C24,'ID and Local Area'!A:D,4,FALSE)</f>
        <v xml:space="preserve"> </v>
      </c>
      <c r="E24" s="110"/>
      <c r="F24" s="110"/>
      <c r="G24" s="122"/>
      <c r="H24" s="24"/>
      <c r="I24" s="24"/>
      <c r="J24" s="24"/>
      <c r="K24" s="24"/>
      <c r="L24" s="24"/>
      <c r="M24" s="24"/>
      <c r="N24" s="24"/>
      <c r="O24" s="24"/>
      <c r="P24" s="24"/>
      <c r="Q24" s="24"/>
      <c r="R24" s="24"/>
      <c r="S24" s="24"/>
    </row>
    <row r="25" spans="2:19">
      <c r="B25" s="74"/>
      <c r="C25" s="25" t="s">
        <v>206</v>
      </c>
      <c r="D25" s="81" t="str">
        <f>VLOOKUP(C25,'ID and Local Area'!A:D,4,FALSE)</f>
        <v xml:space="preserve"> </v>
      </c>
      <c r="E25" s="110"/>
      <c r="F25" s="110"/>
      <c r="G25" s="122"/>
      <c r="H25" s="24"/>
      <c r="I25" s="24"/>
      <c r="J25" s="24"/>
      <c r="K25" s="24"/>
      <c r="L25" s="24"/>
      <c r="M25" s="24"/>
      <c r="N25" s="24"/>
      <c r="O25" s="24"/>
      <c r="P25" s="24"/>
      <c r="Q25" s="24"/>
      <c r="R25" s="24"/>
      <c r="S25" s="24"/>
    </row>
    <row r="26" spans="2:19">
      <c r="B26" s="74"/>
      <c r="C26" s="25" t="s">
        <v>206</v>
      </c>
      <c r="D26" s="81" t="str">
        <f>VLOOKUP(C26,'ID and Local Area'!A:D,4,FALSE)</f>
        <v xml:space="preserve"> </v>
      </c>
      <c r="E26" s="110"/>
      <c r="F26" s="110"/>
      <c r="G26" s="122"/>
      <c r="H26" s="24"/>
      <c r="I26" s="24"/>
      <c r="J26" s="24"/>
      <c r="K26" s="24"/>
      <c r="L26" s="24"/>
      <c r="M26" s="24"/>
      <c r="N26" s="24"/>
      <c r="O26" s="24"/>
      <c r="P26" s="24"/>
      <c r="Q26" s="24"/>
      <c r="R26" s="24"/>
      <c r="S26" s="24"/>
    </row>
    <row r="27" spans="2:19">
      <c r="B27" s="74"/>
      <c r="C27" s="25" t="s">
        <v>206</v>
      </c>
      <c r="D27" s="81" t="str">
        <f>VLOOKUP(C27,'ID and Local Area'!A:D,4,FALSE)</f>
        <v xml:space="preserve"> </v>
      </c>
      <c r="E27" s="110"/>
      <c r="F27" s="110"/>
      <c r="G27" s="122"/>
      <c r="H27" s="24"/>
      <c r="I27" s="24"/>
      <c r="J27" s="24"/>
      <c r="K27" s="24"/>
      <c r="L27" s="24"/>
      <c r="M27" s="24"/>
      <c r="N27" s="24"/>
      <c r="O27" s="24"/>
      <c r="P27" s="24"/>
      <c r="Q27" s="24"/>
      <c r="R27" s="24"/>
      <c r="S27" s="24"/>
    </row>
    <row r="28" spans="2:19">
      <c r="B28" s="74"/>
      <c r="C28" s="25" t="s">
        <v>206</v>
      </c>
      <c r="D28" s="81" t="str">
        <f>VLOOKUP(C28,'ID and Local Area'!A:D,4,FALSE)</f>
        <v xml:space="preserve"> </v>
      </c>
      <c r="E28" s="110"/>
      <c r="F28" s="110"/>
      <c r="G28" s="122"/>
      <c r="H28" s="24"/>
      <c r="I28" s="24"/>
      <c r="J28" s="24"/>
      <c r="K28" s="24"/>
      <c r="L28" s="24"/>
      <c r="M28" s="24"/>
      <c r="N28" s="24"/>
      <c r="O28" s="24"/>
      <c r="P28" s="24"/>
      <c r="Q28" s="24"/>
      <c r="R28" s="24"/>
      <c r="S28" s="24"/>
    </row>
    <row r="29" spans="2:19">
      <c r="B29" s="74"/>
      <c r="C29" s="25" t="s">
        <v>206</v>
      </c>
      <c r="D29" s="81" t="str">
        <f>VLOOKUP(C29,'ID and Local Area'!A:D,4,FALSE)</f>
        <v xml:space="preserve"> </v>
      </c>
      <c r="E29" s="110"/>
      <c r="F29" s="110"/>
      <c r="G29" s="122"/>
      <c r="H29" s="24"/>
      <c r="I29" s="24"/>
      <c r="J29" s="24"/>
      <c r="K29" s="24"/>
      <c r="L29" s="24"/>
      <c r="M29" s="24"/>
      <c r="N29" s="24"/>
      <c r="O29" s="24"/>
      <c r="P29" s="24"/>
      <c r="Q29" s="24"/>
      <c r="R29" s="24"/>
      <c r="S29" s="24"/>
    </row>
    <row r="30" spans="2:19">
      <c r="B30" s="74"/>
      <c r="C30" s="25" t="s">
        <v>206</v>
      </c>
      <c r="D30" s="81" t="str">
        <f>VLOOKUP(C30,'ID and Local Area'!A:D,4,FALSE)</f>
        <v xml:space="preserve"> </v>
      </c>
      <c r="E30" s="110"/>
      <c r="F30" s="110"/>
      <c r="G30" s="122"/>
      <c r="H30" s="24"/>
      <c r="I30" s="24"/>
      <c r="J30" s="24"/>
      <c r="K30" s="24"/>
      <c r="L30" s="24"/>
      <c r="M30" s="24"/>
      <c r="N30" s="24"/>
      <c r="O30" s="24"/>
      <c r="P30" s="24"/>
      <c r="Q30" s="24"/>
      <c r="R30" s="24"/>
      <c r="S30" s="24"/>
    </row>
    <row r="31" spans="2:19">
      <c r="B31" s="74"/>
      <c r="C31" s="25" t="s">
        <v>206</v>
      </c>
      <c r="D31" s="81" t="str">
        <f>VLOOKUP(C31,'ID and Local Area'!A:D,4,FALSE)</f>
        <v xml:space="preserve"> </v>
      </c>
      <c r="E31" s="110"/>
      <c r="F31" s="110"/>
      <c r="G31" s="122"/>
      <c r="H31" s="24"/>
      <c r="I31" s="24"/>
      <c r="J31" s="24"/>
      <c r="K31" s="24"/>
      <c r="L31" s="24"/>
      <c r="M31" s="24"/>
      <c r="N31" s="24"/>
      <c r="O31" s="24"/>
      <c r="P31" s="24"/>
      <c r="Q31" s="24"/>
      <c r="R31" s="24"/>
      <c r="S31" s="24"/>
    </row>
    <row r="32" spans="2:19">
      <c r="B32" s="74"/>
      <c r="C32" s="25" t="s">
        <v>206</v>
      </c>
      <c r="D32" s="81" t="str">
        <f>VLOOKUP(C32,'ID and Local Area'!A:D,4,FALSE)</f>
        <v xml:space="preserve"> </v>
      </c>
      <c r="E32" s="110"/>
      <c r="F32" s="110"/>
      <c r="G32" s="122"/>
      <c r="H32" s="24"/>
      <c r="I32" s="24"/>
      <c r="J32" s="24"/>
      <c r="K32" s="24"/>
      <c r="L32" s="24"/>
      <c r="M32" s="24"/>
      <c r="N32" s="24"/>
      <c r="O32" s="24"/>
      <c r="P32" s="24"/>
      <c r="Q32" s="24"/>
      <c r="R32" s="24"/>
      <c r="S32" s="24"/>
    </row>
    <row r="33" spans="2:19">
      <c r="B33" s="74"/>
      <c r="C33" s="25" t="s">
        <v>206</v>
      </c>
      <c r="D33" s="81" t="str">
        <f>VLOOKUP(C33,'ID and Local Area'!A:D,4,FALSE)</f>
        <v xml:space="preserve"> </v>
      </c>
      <c r="E33" s="110"/>
      <c r="F33" s="110"/>
      <c r="G33" s="122"/>
      <c r="H33" s="24"/>
      <c r="I33" s="24"/>
      <c r="J33" s="24"/>
      <c r="K33" s="24"/>
      <c r="L33" s="24"/>
      <c r="M33" s="24"/>
      <c r="N33" s="24"/>
      <c r="O33" s="24"/>
      <c r="P33" s="24"/>
      <c r="Q33" s="24"/>
      <c r="R33" s="24"/>
      <c r="S33" s="24"/>
    </row>
    <row r="34" spans="2:19">
      <c r="B34" s="74"/>
      <c r="C34" s="25" t="s">
        <v>206</v>
      </c>
      <c r="D34" s="81" t="str">
        <f>VLOOKUP(C34,'ID and Local Area'!A:D,4,FALSE)</f>
        <v xml:space="preserve"> </v>
      </c>
      <c r="E34" s="110"/>
      <c r="F34" s="110"/>
      <c r="G34" s="122"/>
      <c r="H34" s="24"/>
      <c r="I34" s="24"/>
      <c r="J34" s="24"/>
      <c r="K34" s="24"/>
      <c r="L34" s="24"/>
      <c r="M34" s="24"/>
      <c r="N34" s="24"/>
      <c r="O34" s="24"/>
      <c r="P34" s="24"/>
      <c r="Q34" s="24"/>
      <c r="R34" s="24"/>
      <c r="S34" s="24"/>
    </row>
    <row r="35" spans="2:19">
      <c r="B35" s="74"/>
      <c r="C35" s="25" t="s">
        <v>206</v>
      </c>
      <c r="D35" s="81" t="str">
        <f>VLOOKUP(C35,'ID and Local Area'!A:D,4,FALSE)</f>
        <v xml:space="preserve"> </v>
      </c>
      <c r="E35" s="110"/>
      <c r="F35" s="110"/>
      <c r="G35" s="122"/>
      <c r="H35" s="24"/>
      <c r="I35" s="24"/>
      <c r="J35" s="24"/>
      <c r="K35" s="24"/>
      <c r="L35" s="24"/>
      <c r="M35" s="24"/>
      <c r="N35" s="24"/>
      <c r="O35" s="24"/>
      <c r="P35" s="24"/>
      <c r="Q35" s="24"/>
      <c r="R35" s="24"/>
      <c r="S35" s="24"/>
    </row>
    <row r="36" spans="2:19" s="85" customFormat="1">
      <c r="C36" s="259"/>
      <c r="D36" s="260"/>
      <c r="E36" s="258"/>
      <c r="F36" s="258"/>
      <c r="G36" s="261"/>
      <c r="H36" s="262"/>
    </row>
    <row r="37" spans="2:19" s="85" customFormat="1">
      <c r="C37" s="259"/>
      <c r="D37" s="260"/>
      <c r="E37" s="258"/>
      <c r="F37" s="258"/>
      <c r="G37" s="261"/>
      <c r="H37" s="262"/>
    </row>
    <row r="38" spans="2:19" s="85" customFormat="1">
      <c r="C38" s="259"/>
      <c r="D38" s="260"/>
      <c r="E38" s="258"/>
      <c r="F38" s="258"/>
      <c r="G38" s="261"/>
      <c r="H38" s="262"/>
    </row>
    <row r="39" spans="2:19" s="85" customFormat="1">
      <c r="C39" s="259"/>
      <c r="D39" s="260"/>
      <c r="E39" s="258"/>
      <c r="F39" s="258"/>
      <c r="G39" s="261"/>
      <c r="H39" s="262"/>
    </row>
    <row r="40" spans="2:19" s="85" customFormat="1">
      <c r="C40" s="259"/>
      <c r="D40" s="260"/>
      <c r="E40" s="258"/>
      <c r="F40" s="258"/>
      <c r="G40" s="261"/>
      <c r="H40" s="262"/>
    </row>
    <row r="41" spans="2:19" s="85" customFormat="1">
      <c r="C41" s="259"/>
      <c r="D41" s="260"/>
      <c r="E41" s="258"/>
      <c r="F41" s="258"/>
      <c r="G41" s="261"/>
      <c r="H41" s="262"/>
    </row>
    <row r="42" spans="2:19" s="85" customFormat="1">
      <c r="C42" s="259"/>
      <c r="D42" s="260"/>
      <c r="E42" s="258"/>
      <c r="F42" s="258"/>
      <c r="G42" s="261"/>
      <c r="H42" s="262"/>
    </row>
    <row r="43" spans="2:19" s="85" customFormat="1">
      <c r="C43" s="263"/>
      <c r="D43" s="261"/>
      <c r="E43" s="258"/>
      <c r="F43" s="258"/>
      <c r="G43" s="261"/>
    </row>
    <row r="44" spans="2:19">
      <c r="E44" s="258"/>
      <c r="F44" s="258"/>
    </row>
    <row r="45" spans="2:19">
      <c r="E45" s="258"/>
      <c r="F45" s="258"/>
    </row>
    <row r="46" spans="2:19">
      <c r="E46" s="258"/>
      <c r="F46" s="258"/>
    </row>
    <row r="47" spans="2:19">
      <c r="E47" s="258"/>
      <c r="F47" s="258"/>
    </row>
    <row r="48" spans="2:19">
      <c r="E48" s="258"/>
      <c r="F48" s="258"/>
    </row>
    <row r="49" spans="5:6">
      <c r="E49" s="258"/>
      <c r="F49" s="258"/>
    </row>
    <row r="50" spans="5:6">
      <c r="E50" s="258"/>
      <c r="F50" s="258"/>
    </row>
    <row r="51" spans="5:6">
      <c r="E51" s="258"/>
      <c r="F51" s="258"/>
    </row>
    <row r="52" spans="5:6">
      <c r="E52" s="258"/>
      <c r="F52" s="258"/>
    </row>
    <row r="53" spans="5:6">
      <c r="E53" s="258"/>
      <c r="F53" s="258"/>
    </row>
    <row r="54" spans="5:6">
      <c r="E54" s="258"/>
      <c r="F54" s="258"/>
    </row>
    <row r="55" spans="5:6">
      <c r="E55" s="258"/>
      <c r="F55" s="258"/>
    </row>
    <row r="56" spans="5:6">
      <c r="E56" s="258"/>
      <c r="F56" s="258"/>
    </row>
    <row r="57" spans="5:6">
      <c r="E57" s="258"/>
      <c r="F57" s="258"/>
    </row>
    <row r="58" spans="5:6">
      <c r="E58" s="258"/>
      <c r="F58" s="258"/>
    </row>
    <row r="59" spans="5:6">
      <c r="E59" s="258"/>
      <c r="F59" s="258"/>
    </row>
    <row r="60" spans="5:6">
      <c r="E60" s="258"/>
      <c r="F60" s="258"/>
    </row>
    <row r="61" spans="5:6">
      <c r="E61" s="258"/>
      <c r="F61" s="258"/>
    </row>
    <row r="62" spans="5:6">
      <c r="E62" s="258"/>
      <c r="F62" s="258"/>
    </row>
    <row r="63" spans="5:6">
      <c r="E63" s="258"/>
      <c r="F63" s="258"/>
    </row>
    <row r="64" spans="5:6">
      <c r="E64" s="258"/>
      <c r="F64" s="258"/>
    </row>
    <row r="65" spans="5:6">
      <c r="E65" s="258"/>
      <c r="F65" s="258"/>
    </row>
    <row r="66" spans="5:6">
      <c r="E66" s="258"/>
      <c r="F66" s="258"/>
    </row>
    <row r="67" spans="5:6">
      <c r="E67" s="258"/>
      <c r="F67" s="258"/>
    </row>
    <row r="68" spans="5:6">
      <c r="E68" s="258"/>
      <c r="F68" s="258"/>
    </row>
    <row r="69" spans="5:6">
      <c r="E69" s="258"/>
      <c r="F69" s="258"/>
    </row>
    <row r="70" spans="5:6">
      <c r="E70" s="258"/>
      <c r="F70" s="258"/>
    </row>
    <row r="71" spans="5:6">
      <c r="E71" s="258"/>
      <c r="F71" s="258"/>
    </row>
    <row r="72" spans="5:6">
      <c r="E72" s="258"/>
      <c r="F72" s="258"/>
    </row>
    <row r="73" spans="5:6">
      <c r="E73" s="258"/>
      <c r="F73" s="258"/>
    </row>
    <row r="74" spans="5:6">
      <c r="E74" s="258"/>
      <c r="F74" s="258"/>
    </row>
    <row r="75" spans="5:6">
      <c r="E75" s="258"/>
      <c r="F75" s="258"/>
    </row>
    <row r="76" spans="5:6">
      <c r="E76" s="258"/>
      <c r="F76" s="258"/>
    </row>
    <row r="77" spans="5:6">
      <c r="E77" s="258"/>
      <c r="F77" s="258"/>
    </row>
    <row r="78" spans="5:6">
      <c r="E78" s="258"/>
      <c r="F78" s="258"/>
    </row>
    <row r="79" spans="5:6">
      <c r="E79" s="258"/>
      <c r="F79" s="258"/>
    </row>
    <row r="80" spans="5:6">
      <c r="E80" s="258"/>
      <c r="F80" s="258"/>
    </row>
    <row r="81" spans="5:6">
      <c r="E81" s="258"/>
      <c r="F81" s="258"/>
    </row>
    <row r="82" spans="5:6">
      <c r="E82" s="258"/>
      <c r="F82" s="258"/>
    </row>
    <row r="83" spans="5:6">
      <c r="E83" s="258"/>
      <c r="F83" s="258"/>
    </row>
    <row r="84" spans="5:6">
      <c r="E84" s="258"/>
      <c r="F84" s="258"/>
    </row>
    <row r="85" spans="5:6">
      <c r="E85" s="258"/>
      <c r="F85" s="258"/>
    </row>
    <row r="86" spans="5:6">
      <c r="E86" s="258"/>
      <c r="F86" s="258"/>
    </row>
    <row r="87" spans="5:6">
      <c r="E87" s="258"/>
      <c r="F87" s="258"/>
    </row>
    <row r="88" spans="5:6">
      <c r="E88" s="258"/>
      <c r="F88" s="258"/>
    </row>
    <row r="89" spans="5:6">
      <c r="E89" s="258"/>
      <c r="F89" s="258"/>
    </row>
    <row r="90" spans="5:6">
      <c r="E90" s="258"/>
      <c r="F90" s="258"/>
    </row>
    <row r="91" spans="5:6">
      <c r="E91" s="258"/>
      <c r="F91" s="258"/>
    </row>
    <row r="92" spans="5:6">
      <c r="E92" s="258"/>
      <c r="F92" s="258"/>
    </row>
    <row r="93" spans="5:6">
      <c r="E93" s="258"/>
      <c r="F93" s="258"/>
    </row>
    <row r="94" spans="5:6">
      <c r="E94" s="258"/>
      <c r="F94" s="258"/>
    </row>
    <row r="95" spans="5:6">
      <c r="E95" s="258"/>
      <c r="F95" s="258"/>
    </row>
    <row r="96" spans="5:6">
      <c r="E96" s="258"/>
      <c r="F96" s="258"/>
    </row>
    <row r="97" spans="5:6">
      <c r="E97" s="258"/>
      <c r="F97" s="258"/>
    </row>
    <row r="98" spans="5:6">
      <c r="E98" s="258"/>
      <c r="F98" s="258"/>
    </row>
    <row r="99" spans="5:6">
      <c r="E99" s="258"/>
      <c r="F99" s="258"/>
    </row>
    <row r="100" spans="5:6">
      <c r="E100" s="258"/>
      <c r="F100" s="258"/>
    </row>
    <row r="101" spans="5:6">
      <c r="E101" s="258"/>
      <c r="F101" s="258"/>
    </row>
    <row r="102" spans="5:6">
      <c r="E102" s="258"/>
      <c r="F102" s="258"/>
    </row>
    <row r="103" spans="5:6">
      <c r="E103" s="258"/>
      <c r="F103" s="258"/>
    </row>
    <row r="104" spans="5:6">
      <c r="E104" s="258"/>
      <c r="F104" s="258"/>
    </row>
    <row r="105" spans="5:6">
      <c r="E105" s="258"/>
      <c r="F105" s="258"/>
    </row>
    <row r="106" spans="5:6">
      <c r="E106" s="258"/>
      <c r="F106" s="258"/>
    </row>
    <row r="107" spans="5:6">
      <c r="E107" s="258"/>
      <c r="F107" s="258"/>
    </row>
    <row r="108" spans="5:6">
      <c r="E108" s="258"/>
      <c r="F108" s="258"/>
    </row>
    <row r="109" spans="5:6">
      <c r="E109" s="258"/>
      <c r="F109" s="258"/>
    </row>
    <row r="110" spans="5:6">
      <c r="E110" s="258"/>
      <c r="F110" s="258"/>
    </row>
    <row r="111" spans="5:6">
      <c r="E111" s="258"/>
      <c r="F111" s="258"/>
    </row>
    <row r="112" spans="5:6">
      <c r="E112" s="258"/>
      <c r="F112" s="258"/>
    </row>
    <row r="113" spans="5:6">
      <c r="E113" s="258"/>
      <c r="F113" s="258"/>
    </row>
    <row r="114" spans="5:6">
      <c r="E114" s="258"/>
      <c r="F114" s="258"/>
    </row>
    <row r="115" spans="5:6">
      <c r="E115" s="258"/>
      <c r="F115" s="258"/>
    </row>
    <row r="116" spans="5:6">
      <c r="E116" s="258"/>
      <c r="F116" s="258"/>
    </row>
    <row r="117" spans="5:6">
      <c r="E117" s="258"/>
      <c r="F117" s="258"/>
    </row>
    <row r="118" spans="5:6">
      <c r="E118" s="258"/>
      <c r="F118" s="258"/>
    </row>
    <row r="119" spans="5:6">
      <c r="E119" s="258"/>
      <c r="F119" s="258"/>
    </row>
    <row r="120" spans="5:6">
      <c r="E120" s="258"/>
      <c r="F120" s="258"/>
    </row>
    <row r="121" spans="5:6">
      <c r="E121" s="258"/>
      <c r="F121" s="258"/>
    </row>
    <row r="122" spans="5:6">
      <c r="E122" s="258"/>
      <c r="F122" s="258"/>
    </row>
    <row r="123" spans="5:6">
      <c r="E123" s="258"/>
      <c r="F123" s="258"/>
    </row>
    <row r="124" spans="5:6">
      <c r="E124" s="258"/>
      <c r="F124" s="258"/>
    </row>
    <row r="125" spans="5:6">
      <c r="E125" s="258"/>
      <c r="F125" s="258"/>
    </row>
    <row r="126" spans="5:6">
      <c r="E126" s="258"/>
      <c r="F126" s="258"/>
    </row>
    <row r="127" spans="5:6">
      <c r="E127" s="258"/>
      <c r="F127" s="258"/>
    </row>
    <row r="128" spans="5:6">
      <c r="E128" s="258"/>
      <c r="F128" s="258"/>
    </row>
    <row r="129" spans="5:6">
      <c r="E129" s="258"/>
      <c r="F129" s="258"/>
    </row>
    <row r="130" spans="5:6">
      <c r="E130" s="258"/>
      <c r="F130" s="258"/>
    </row>
    <row r="131" spans="5:6">
      <c r="E131" s="258"/>
      <c r="F131" s="258"/>
    </row>
    <row r="132" spans="5:6">
      <c r="E132" s="258"/>
      <c r="F132" s="258"/>
    </row>
    <row r="133" spans="5:6">
      <c r="E133" s="258"/>
      <c r="F133" s="258"/>
    </row>
    <row r="134" spans="5:6">
      <c r="E134" s="258"/>
      <c r="F134" s="258"/>
    </row>
    <row r="135" spans="5:6">
      <c r="E135" s="258"/>
      <c r="F135" s="258"/>
    </row>
    <row r="136" spans="5:6">
      <c r="E136" s="258"/>
      <c r="F136" s="258"/>
    </row>
    <row r="137" spans="5:6">
      <c r="E137" s="258"/>
      <c r="F137" s="258"/>
    </row>
    <row r="138" spans="5:6">
      <c r="E138" s="258"/>
      <c r="F138" s="258"/>
    </row>
    <row r="139" spans="5:6">
      <c r="E139" s="258"/>
      <c r="F139" s="258"/>
    </row>
    <row r="140" spans="5:6">
      <c r="E140" s="258"/>
      <c r="F140" s="258"/>
    </row>
    <row r="141" spans="5:6">
      <c r="E141" s="258"/>
      <c r="F141" s="258"/>
    </row>
    <row r="142" spans="5:6">
      <c r="E142" s="258"/>
      <c r="F142" s="258"/>
    </row>
    <row r="143" spans="5:6">
      <c r="E143" s="258"/>
      <c r="F143" s="258"/>
    </row>
    <row r="144" spans="5:6">
      <c r="E144" s="258"/>
      <c r="F144" s="258"/>
    </row>
    <row r="145" spans="5:6">
      <c r="E145" s="258"/>
      <c r="F145" s="258"/>
    </row>
    <row r="146" spans="5:6">
      <c r="E146" s="258"/>
      <c r="F146" s="258"/>
    </row>
    <row r="147" spans="5:6">
      <c r="E147" s="258"/>
      <c r="F147" s="258"/>
    </row>
    <row r="148" spans="5:6">
      <c r="E148" s="258"/>
      <c r="F148" s="258"/>
    </row>
    <row r="149" spans="5:6">
      <c r="E149" s="258"/>
      <c r="F149" s="258"/>
    </row>
    <row r="150" spans="5:6">
      <c r="E150" s="258"/>
      <c r="F150" s="258"/>
    </row>
    <row r="151" spans="5:6">
      <c r="E151" s="258"/>
      <c r="F151" s="258"/>
    </row>
    <row r="152" spans="5:6">
      <c r="E152" s="258"/>
      <c r="F152" s="258"/>
    </row>
    <row r="153" spans="5:6">
      <c r="E153" s="258"/>
      <c r="F153" s="258"/>
    </row>
    <row r="154" spans="5:6">
      <c r="E154" s="258"/>
      <c r="F154" s="258"/>
    </row>
    <row r="155" spans="5:6">
      <c r="E155" s="258"/>
      <c r="F155" s="258"/>
    </row>
    <row r="156" spans="5:6">
      <c r="E156" s="258"/>
      <c r="F156" s="258"/>
    </row>
    <row r="157" spans="5:6">
      <c r="E157" s="258"/>
      <c r="F157" s="258"/>
    </row>
    <row r="158" spans="5:6">
      <c r="E158" s="258"/>
      <c r="F158" s="258"/>
    </row>
    <row r="159" spans="5:6">
      <c r="E159" s="258"/>
      <c r="F159" s="258"/>
    </row>
    <row r="160" spans="5:6">
      <c r="E160" s="258"/>
      <c r="F160" s="258"/>
    </row>
    <row r="161" spans="5:6">
      <c r="E161" s="258"/>
      <c r="F161" s="258"/>
    </row>
    <row r="162" spans="5:6">
      <c r="E162" s="258"/>
      <c r="F162" s="258"/>
    </row>
    <row r="163" spans="5:6">
      <c r="E163" s="258"/>
      <c r="F163" s="258"/>
    </row>
    <row r="164" spans="5:6">
      <c r="E164" s="258"/>
      <c r="F164" s="258"/>
    </row>
    <row r="165" spans="5:6">
      <c r="E165" s="258"/>
      <c r="F165" s="258"/>
    </row>
    <row r="166" spans="5:6">
      <c r="E166" s="258"/>
      <c r="F166" s="258"/>
    </row>
    <row r="167" spans="5:6">
      <c r="E167" s="258"/>
      <c r="F167" s="258"/>
    </row>
    <row r="168" spans="5:6">
      <c r="E168" s="258"/>
      <c r="F168" s="258"/>
    </row>
    <row r="169" spans="5:6">
      <c r="E169" s="258"/>
      <c r="F169" s="258"/>
    </row>
    <row r="170" spans="5:6">
      <c r="E170" s="258"/>
      <c r="F170" s="258"/>
    </row>
    <row r="171" spans="5:6">
      <c r="E171" s="258"/>
      <c r="F171" s="258"/>
    </row>
    <row r="172" spans="5:6">
      <c r="E172" s="258"/>
      <c r="F172" s="258"/>
    </row>
    <row r="173" spans="5:6">
      <c r="E173" s="258"/>
      <c r="F173" s="258"/>
    </row>
    <row r="174" spans="5:6">
      <c r="E174" s="258"/>
      <c r="F174" s="258"/>
    </row>
    <row r="175" spans="5:6">
      <c r="E175" s="258"/>
      <c r="F175" s="258"/>
    </row>
    <row r="176" spans="5:6">
      <c r="E176" s="258"/>
      <c r="F176" s="258"/>
    </row>
    <row r="177" spans="5:6">
      <c r="E177" s="258"/>
      <c r="F177" s="258"/>
    </row>
    <row r="178" spans="5:6">
      <c r="E178" s="258"/>
      <c r="F178" s="258"/>
    </row>
    <row r="179" spans="5:6">
      <c r="E179" s="258"/>
      <c r="F179" s="258"/>
    </row>
    <row r="180" spans="5:6">
      <c r="E180" s="258"/>
      <c r="F180" s="258"/>
    </row>
    <row r="181" spans="5:6">
      <c r="E181" s="258"/>
      <c r="F181" s="258"/>
    </row>
    <row r="182" spans="5:6">
      <c r="E182" s="258"/>
      <c r="F182" s="258"/>
    </row>
    <row r="183" spans="5:6">
      <c r="E183" s="258"/>
      <c r="F183" s="258"/>
    </row>
    <row r="184" spans="5:6">
      <c r="E184" s="258"/>
      <c r="F184" s="258"/>
    </row>
    <row r="185" spans="5:6">
      <c r="E185" s="258"/>
      <c r="F185" s="258"/>
    </row>
    <row r="186" spans="5:6">
      <c r="E186" s="258"/>
      <c r="F186" s="258"/>
    </row>
    <row r="187" spans="5:6">
      <c r="E187" s="258"/>
      <c r="F187" s="258"/>
    </row>
    <row r="188" spans="5:6">
      <c r="E188" s="258"/>
      <c r="F188" s="258"/>
    </row>
    <row r="189" spans="5:6">
      <c r="E189" s="258"/>
      <c r="F189" s="258"/>
    </row>
    <row r="190" spans="5:6">
      <c r="E190" s="258"/>
      <c r="F190" s="258"/>
    </row>
    <row r="191" spans="5:6">
      <c r="E191" s="258"/>
      <c r="F191" s="258"/>
    </row>
    <row r="192" spans="5:6">
      <c r="E192" s="258"/>
      <c r="F192" s="258"/>
    </row>
    <row r="193" spans="5:6">
      <c r="E193" s="258"/>
      <c r="F193" s="258"/>
    </row>
    <row r="194" spans="5:6">
      <c r="E194" s="258"/>
      <c r="F194" s="258"/>
    </row>
    <row r="195" spans="5:6">
      <c r="E195" s="258"/>
      <c r="F195" s="258"/>
    </row>
    <row r="196" spans="5:6">
      <c r="E196" s="258"/>
      <c r="F196" s="258"/>
    </row>
    <row r="197" spans="5:6">
      <c r="E197" s="258"/>
      <c r="F197" s="258"/>
    </row>
    <row r="198" spans="5:6">
      <c r="E198" s="258"/>
      <c r="F198" s="258"/>
    </row>
    <row r="199" spans="5:6">
      <c r="E199" s="258"/>
      <c r="F199" s="258"/>
    </row>
    <row r="200" spans="5:6">
      <c r="E200" s="258"/>
      <c r="F200" s="258"/>
    </row>
    <row r="201" spans="5:6">
      <c r="E201" s="258"/>
      <c r="F201" s="258"/>
    </row>
    <row r="202" spans="5:6">
      <c r="E202" s="258"/>
      <c r="F202" s="258"/>
    </row>
    <row r="203" spans="5:6">
      <c r="E203" s="258"/>
      <c r="F203" s="258"/>
    </row>
    <row r="204" spans="5:6">
      <c r="E204" s="258"/>
      <c r="F204" s="258"/>
    </row>
    <row r="205" spans="5:6">
      <c r="E205" s="258"/>
      <c r="F205" s="258"/>
    </row>
    <row r="206" spans="5:6">
      <c r="E206" s="258"/>
      <c r="F206" s="258"/>
    </row>
    <row r="207" spans="5:6">
      <c r="E207" s="258"/>
      <c r="F207" s="258"/>
    </row>
    <row r="208" spans="5:6">
      <c r="E208" s="258"/>
      <c r="F208" s="258"/>
    </row>
    <row r="209" spans="5:6">
      <c r="E209" s="258"/>
      <c r="F209" s="258"/>
    </row>
    <row r="210" spans="5:6">
      <c r="E210" s="258"/>
      <c r="F210" s="258"/>
    </row>
    <row r="211" spans="5:6">
      <c r="E211" s="258"/>
      <c r="F211" s="258"/>
    </row>
    <row r="212" spans="5:6">
      <c r="E212" s="258"/>
      <c r="F212" s="258"/>
    </row>
    <row r="213" spans="5:6">
      <c r="E213" s="258"/>
      <c r="F213" s="258"/>
    </row>
    <row r="214" spans="5:6">
      <c r="E214" s="258"/>
      <c r="F214" s="258"/>
    </row>
    <row r="215" spans="5:6">
      <c r="E215" s="258"/>
      <c r="F215" s="258"/>
    </row>
    <row r="216" spans="5:6">
      <c r="E216" s="258"/>
      <c r="F216" s="258"/>
    </row>
    <row r="217" spans="5:6">
      <c r="E217" s="258"/>
      <c r="F217" s="258"/>
    </row>
    <row r="218" spans="5:6">
      <c r="E218" s="258"/>
      <c r="F218" s="258"/>
    </row>
    <row r="219" spans="5:6">
      <c r="E219" s="258"/>
      <c r="F219" s="258"/>
    </row>
    <row r="220" spans="5:6">
      <c r="E220" s="258"/>
      <c r="F220" s="258"/>
    </row>
    <row r="221" spans="5:6">
      <c r="E221" s="258"/>
      <c r="F221" s="258"/>
    </row>
    <row r="222" spans="5:6">
      <c r="E222" s="258"/>
      <c r="F222" s="258"/>
    </row>
    <row r="223" spans="5:6">
      <c r="E223" s="258"/>
      <c r="F223" s="258"/>
    </row>
    <row r="224" spans="5:6">
      <c r="E224" s="258"/>
      <c r="F224" s="258"/>
    </row>
    <row r="225" spans="5:6">
      <c r="E225" s="258"/>
      <c r="F225" s="258"/>
    </row>
    <row r="226" spans="5:6">
      <c r="E226" s="258"/>
      <c r="F226" s="258"/>
    </row>
    <row r="227" spans="5:6">
      <c r="E227" s="258"/>
      <c r="F227" s="258"/>
    </row>
    <row r="228" spans="5:6">
      <c r="E228" s="258"/>
      <c r="F228" s="258"/>
    </row>
    <row r="229" spans="5:6">
      <c r="E229" s="258"/>
      <c r="F229" s="258"/>
    </row>
    <row r="230" spans="5:6">
      <c r="E230" s="258"/>
      <c r="F230" s="258"/>
    </row>
    <row r="231" spans="5:6">
      <c r="E231" s="258"/>
      <c r="F231" s="258"/>
    </row>
    <row r="232" spans="5:6">
      <c r="E232" s="258"/>
      <c r="F232" s="258"/>
    </row>
    <row r="233" spans="5:6">
      <c r="E233" s="258"/>
      <c r="F233" s="258"/>
    </row>
    <row r="234" spans="5:6">
      <c r="E234" s="258"/>
      <c r="F234" s="258"/>
    </row>
    <row r="235" spans="5:6">
      <c r="E235" s="258"/>
      <c r="F235" s="258"/>
    </row>
    <row r="236" spans="5:6">
      <c r="E236" s="258"/>
      <c r="F236" s="258"/>
    </row>
    <row r="237" spans="5:6">
      <c r="E237" s="258"/>
      <c r="F237" s="258"/>
    </row>
    <row r="238" spans="5:6">
      <c r="E238" s="258"/>
      <c r="F238" s="258"/>
    </row>
    <row r="239" spans="5:6">
      <c r="E239" s="258"/>
      <c r="F239" s="258"/>
    </row>
    <row r="240" spans="5:6">
      <c r="E240" s="258"/>
      <c r="F240" s="258"/>
    </row>
    <row r="241" spans="5:6">
      <c r="E241" s="258"/>
      <c r="F241" s="258"/>
    </row>
    <row r="242" spans="5:6">
      <c r="E242" s="258"/>
      <c r="F242" s="258"/>
    </row>
    <row r="243" spans="5:6">
      <c r="E243" s="258"/>
      <c r="F243" s="258"/>
    </row>
    <row r="244" spans="5:6">
      <c r="E244" s="258"/>
      <c r="F244" s="258"/>
    </row>
    <row r="245" spans="5:6">
      <c r="E245" s="258"/>
      <c r="F245" s="258"/>
    </row>
    <row r="246" spans="5:6">
      <c r="E246" s="258"/>
      <c r="F246" s="258"/>
    </row>
    <row r="247" spans="5:6">
      <c r="E247" s="258"/>
      <c r="F247" s="258"/>
    </row>
    <row r="248" spans="5:6">
      <c r="E248" s="258"/>
      <c r="F248" s="258"/>
    </row>
    <row r="249" spans="5:6">
      <c r="E249" s="258"/>
      <c r="F249" s="258"/>
    </row>
    <row r="250" spans="5:6">
      <c r="E250" s="258"/>
      <c r="F250" s="258"/>
    </row>
    <row r="251" spans="5:6">
      <c r="E251" s="258"/>
      <c r="F251" s="258"/>
    </row>
    <row r="252" spans="5:6">
      <c r="E252" s="258"/>
      <c r="F252" s="258"/>
    </row>
    <row r="253" spans="5:6">
      <c r="E253" s="258"/>
      <c r="F253" s="258"/>
    </row>
    <row r="254" spans="5:6">
      <c r="E254" s="258"/>
      <c r="F254" s="258"/>
    </row>
    <row r="255" spans="5:6">
      <c r="E255" s="258"/>
      <c r="F255" s="258"/>
    </row>
    <row r="256" spans="5:6">
      <c r="E256" s="258"/>
      <c r="F256" s="258"/>
    </row>
    <row r="257" spans="5:6">
      <c r="E257" s="258"/>
      <c r="F257" s="258"/>
    </row>
    <row r="258" spans="5:6">
      <c r="E258" s="258"/>
      <c r="F258" s="258"/>
    </row>
    <row r="259" spans="5:6">
      <c r="E259" s="258"/>
      <c r="F259" s="258"/>
    </row>
    <row r="260" spans="5:6">
      <c r="E260" s="258"/>
      <c r="F260" s="258"/>
    </row>
    <row r="261" spans="5:6">
      <c r="E261" s="258"/>
      <c r="F261" s="258"/>
    </row>
    <row r="262" spans="5:6">
      <c r="E262" s="258"/>
      <c r="F262" s="258"/>
    </row>
    <row r="263" spans="5:6">
      <c r="E263" s="258"/>
      <c r="F263" s="258"/>
    </row>
    <row r="264" spans="5:6">
      <c r="E264" s="258"/>
      <c r="F264" s="258"/>
    </row>
    <row r="265" spans="5:6">
      <c r="E265" s="258"/>
      <c r="F265" s="258"/>
    </row>
    <row r="266" spans="5:6">
      <c r="E266" s="258"/>
      <c r="F266" s="258"/>
    </row>
    <row r="267" spans="5:6">
      <c r="E267" s="258"/>
      <c r="F267" s="258"/>
    </row>
    <row r="268" spans="5:6">
      <c r="E268" s="258"/>
      <c r="F268" s="258"/>
    </row>
    <row r="269" spans="5:6">
      <c r="E269" s="258"/>
      <c r="F269" s="258"/>
    </row>
    <row r="270" spans="5:6">
      <c r="E270" s="258"/>
      <c r="F270" s="258"/>
    </row>
    <row r="271" spans="5:6">
      <c r="E271" s="258"/>
      <c r="F271" s="258"/>
    </row>
    <row r="272" spans="5:6">
      <c r="E272" s="258"/>
      <c r="F272" s="258"/>
    </row>
    <row r="273" spans="5:6">
      <c r="E273" s="258"/>
      <c r="F273" s="258"/>
    </row>
    <row r="274" spans="5:6">
      <c r="E274" s="258"/>
      <c r="F274" s="258"/>
    </row>
    <row r="275" spans="5:6">
      <c r="E275" s="258"/>
      <c r="F275" s="258"/>
    </row>
    <row r="276" spans="5:6">
      <c r="E276" s="258"/>
      <c r="F276" s="258"/>
    </row>
    <row r="277" spans="5:6">
      <c r="E277" s="258"/>
      <c r="F277" s="258"/>
    </row>
    <row r="278" spans="5:6">
      <c r="E278" s="258"/>
      <c r="F278" s="258"/>
    </row>
    <row r="279" spans="5:6">
      <c r="E279" s="258"/>
      <c r="F279" s="258"/>
    </row>
    <row r="280" spans="5:6">
      <c r="E280" s="258"/>
      <c r="F280" s="258"/>
    </row>
    <row r="281" spans="5:6">
      <c r="E281" s="258"/>
      <c r="F281" s="258"/>
    </row>
    <row r="282" spans="5:6">
      <c r="E282" s="258"/>
      <c r="F282" s="258"/>
    </row>
    <row r="283" spans="5:6">
      <c r="E283" s="258"/>
      <c r="F283" s="258"/>
    </row>
    <row r="284" spans="5:6">
      <c r="E284" s="258"/>
      <c r="F284" s="258"/>
    </row>
    <row r="285" spans="5:6">
      <c r="E285" s="258"/>
      <c r="F285" s="258"/>
    </row>
    <row r="286" spans="5:6">
      <c r="E286" s="258"/>
      <c r="F286" s="258"/>
    </row>
    <row r="287" spans="5:6">
      <c r="E287" s="258"/>
      <c r="F287" s="258"/>
    </row>
    <row r="288" spans="5:6">
      <c r="E288" s="258"/>
      <c r="F288" s="258"/>
    </row>
    <row r="289" spans="5:6">
      <c r="E289" s="258"/>
      <c r="F289" s="258"/>
    </row>
    <row r="290" spans="5:6">
      <c r="E290" s="258"/>
      <c r="F290" s="258"/>
    </row>
    <row r="291" spans="5:6">
      <c r="E291" s="258"/>
      <c r="F291" s="258"/>
    </row>
    <row r="292" spans="5:6">
      <c r="E292" s="258"/>
      <c r="F292" s="258"/>
    </row>
    <row r="293" spans="5:6">
      <c r="E293" s="258"/>
      <c r="F293" s="258"/>
    </row>
    <row r="294" spans="5:6">
      <c r="E294" s="258"/>
      <c r="F294" s="258"/>
    </row>
    <row r="295" spans="5:6">
      <c r="E295" s="258"/>
      <c r="F295" s="258"/>
    </row>
    <row r="296" spans="5:6">
      <c r="E296" s="258"/>
      <c r="F296" s="258"/>
    </row>
    <row r="297" spans="5:6">
      <c r="E297" s="258"/>
      <c r="F297" s="258"/>
    </row>
    <row r="298" spans="5:6">
      <c r="E298" s="258"/>
      <c r="F298" s="258"/>
    </row>
    <row r="299" spans="5:6">
      <c r="E299" s="258"/>
      <c r="F299" s="258"/>
    </row>
    <row r="300" spans="5:6">
      <c r="E300" s="258"/>
      <c r="F300" s="258"/>
    </row>
    <row r="301" spans="5:6">
      <c r="E301" s="258"/>
      <c r="F301" s="258"/>
    </row>
    <row r="302" spans="5:6">
      <c r="E302" s="258"/>
      <c r="F302" s="258"/>
    </row>
    <row r="303" spans="5:6">
      <c r="E303" s="258"/>
      <c r="F303" s="258"/>
    </row>
    <row r="304" spans="5:6">
      <c r="E304" s="258"/>
      <c r="F304" s="258"/>
    </row>
    <row r="305" spans="5:6">
      <c r="E305" s="258"/>
      <c r="F305" s="258"/>
    </row>
    <row r="306" spans="5:6">
      <c r="E306" s="258"/>
      <c r="F306" s="258"/>
    </row>
    <row r="307" spans="5:6">
      <c r="E307" s="258"/>
      <c r="F307" s="258"/>
    </row>
    <row r="308" spans="5:6">
      <c r="E308" s="258"/>
      <c r="F308" s="258"/>
    </row>
    <row r="309" spans="5:6">
      <c r="E309" s="258"/>
      <c r="F309" s="258"/>
    </row>
    <row r="310" spans="5:6">
      <c r="E310" s="258"/>
      <c r="F310" s="258"/>
    </row>
    <row r="311" spans="5:6">
      <c r="E311" s="258"/>
      <c r="F311" s="258"/>
    </row>
    <row r="312" spans="5:6">
      <c r="E312" s="258"/>
      <c r="F312" s="258"/>
    </row>
    <row r="313" spans="5:6">
      <c r="E313" s="258"/>
      <c r="F313" s="258"/>
    </row>
    <row r="314" spans="5:6">
      <c r="E314" s="258"/>
      <c r="F314" s="258"/>
    </row>
    <row r="315" spans="5:6">
      <c r="E315" s="258"/>
      <c r="F315" s="258"/>
    </row>
    <row r="316" spans="5:6">
      <c r="E316" s="258"/>
      <c r="F316" s="258"/>
    </row>
    <row r="317" spans="5:6">
      <c r="E317" s="258"/>
      <c r="F317" s="258"/>
    </row>
    <row r="318" spans="5:6">
      <c r="E318" s="258"/>
      <c r="F318" s="258"/>
    </row>
    <row r="319" spans="5:6">
      <c r="E319" s="258"/>
      <c r="F319" s="258"/>
    </row>
    <row r="320" spans="5:6">
      <c r="E320" s="258"/>
      <c r="F320" s="258"/>
    </row>
    <row r="321" spans="5:6">
      <c r="E321" s="258"/>
      <c r="F321" s="258"/>
    </row>
    <row r="322" spans="5:6">
      <c r="E322" s="258"/>
      <c r="F322" s="258"/>
    </row>
    <row r="323" spans="5:6">
      <c r="E323" s="258"/>
      <c r="F323" s="258"/>
    </row>
    <row r="324" spans="5:6">
      <c r="E324" s="258"/>
      <c r="F324" s="258"/>
    </row>
    <row r="325" spans="5:6">
      <c r="E325" s="258"/>
      <c r="F325" s="258"/>
    </row>
    <row r="326" spans="5:6">
      <c r="E326" s="258"/>
      <c r="F326" s="258"/>
    </row>
    <row r="327" spans="5:6">
      <c r="E327" s="258"/>
      <c r="F327" s="258"/>
    </row>
    <row r="328" spans="5:6">
      <c r="E328" s="258"/>
      <c r="F328" s="258"/>
    </row>
    <row r="329" spans="5:6">
      <c r="E329" s="258"/>
      <c r="F329" s="258"/>
    </row>
    <row r="330" spans="5:6">
      <c r="E330" s="258"/>
      <c r="F330" s="258"/>
    </row>
    <row r="331" spans="5:6">
      <c r="E331" s="258"/>
      <c r="F331" s="258"/>
    </row>
    <row r="332" spans="5:6">
      <c r="E332" s="258"/>
      <c r="F332" s="258"/>
    </row>
    <row r="333" spans="5:6">
      <c r="E333" s="258"/>
      <c r="F333" s="258"/>
    </row>
    <row r="334" spans="5:6">
      <c r="E334" s="258"/>
      <c r="F334" s="258"/>
    </row>
    <row r="335" spans="5:6">
      <c r="E335" s="258"/>
      <c r="F335" s="258"/>
    </row>
    <row r="336" spans="5:6">
      <c r="E336" s="258"/>
      <c r="F336" s="258"/>
    </row>
    <row r="337" spans="5:6">
      <c r="E337" s="258"/>
      <c r="F337" s="258"/>
    </row>
    <row r="338" spans="5:6">
      <c r="E338" s="258"/>
      <c r="F338" s="258"/>
    </row>
    <row r="339" spans="5:6">
      <c r="E339" s="258"/>
      <c r="F339" s="258"/>
    </row>
    <row r="340" spans="5:6">
      <c r="E340" s="258"/>
      <c r="F340" s="258"/>
    </row>
    <row r="341" spans="5:6">
      <c r="E341" s="258"/>
      <c r="F341" s="258"/>
    </row>
    <row r="342" spans="5:6">
      <c r="E342" s="258"/>
      <c r="F342" s="258"/>
    </row>
    <row r="343" spans="5:6">
      <c r="E343" s="258"/>
      <c r="F343" s="258"/>
    </row>
    <row r="344" spans="5:6">
      <c r="E344" s="258"/>
      <c r="F344" s="258"/>
    </row>
    <row r="345" spans="5:6">
      <c r="E345" s="258"/>
      <c r="F345" s="258"/>
    </row>
    <row r="346" spans="5:6">
      <c r="E346" s="258"/>
      <c r="F346" s="258"/>
    </row>
    <row r="347" spans="5:6">
      <c r="E347" s="258"/>
      <c r="F347" s="258"/>
    </row>
    <row r="348" spans="5:6">
      <c r="E348" s="258"/>
      <c r="F348" s="258"/>
    </row>
    <row r="349" spans="5:6">
      <c r="E349" s="258"/>
      <c r="F349" s="258"/>
    </row>
    <row r="350" spans="5:6">
      <c r="E350" s="258"/>
      <c r="F350" s="258"/>
    </row>
    <row r="351" spans="5:6">
      <c r="E351" s="258"/>
      <c r="F351" s="258"/>
    </row>
    <row r="352" spans="5:6">
      <c r="E352" s="258"/>
      <c r="F352" s="258"/>
    </row>
    <row r="353" spans="5:6">
      <c r="E353" s="258"/>
      <c r="F353" s="258"/>
    </row>
    <row r="354" spans="5:6">
      <c r="E354" s="258"/>
      <c r="F354" s="258"/>
    </row>
    <row r="355" spans="5:6">
      <c r="E355" s="258"/>
      <c r="F355" s="258"/>
    </row>
    <row r="356" spans="5:6">
      <c r="E356" s="258"/>
      <c r="F356" s="258"/>
    </row>
    <row r="357" spans="5:6">
      <c r="E357" s="258"/>
      <c r="F357" s="258"/>
    </row>
    <row r="358" spans="5:6">
      <c r="E358" s="258"/>
      <c r="F358" s="258"/>
    </row>
    <row r="359" spans="5:6">
      <c r="E359" s="258"/>
      <c r="F359" s="258"/>
    </row>
    <row r="360" spans="5:6">
      <c r="E360" s="258"/>
      <c r="F360" s="258"/>
    </row>
    <row r="361" spans="5:6">
      <c r="E361" s="258"/>
      <c r="F361" s="258"/>
    </row>
    <row r="362" spans="5:6">
      <c r="E362" s="258"/>
      <c r="F362" s="258"/>
    </row>
    <row r="363" spans="5:6">
      <c r="E363" s="258"/>
      <c r="F363" s="258"/>
    </row>
    <row r="364" spans="5:6">
      <c r="E364" s="258"/>
      <c r="F364" s="258"/>
    </row>
    <row r="365" spans="5:6">
      <c r="E365" s="258"/>
      <c r="F365" s="258"/>
    </row>
    <row r="366" spans="5:6">
      <c r="E366" s="258"/>
      <c r="F366" s="258"/>
    </row>
    <row r="367" spans="5:6">
      <c r="E367" s="258"/>
      <c r="F367" s="258"/>
    </row>
    <row r="368" spans="5:6">
      <c r="E368" s="258"/>
      <c r="F368" s="258"/>
    </row>
    <row r="369" spans="5:6">
      <c r="E369" s="258"/>
      <c r="F369" s="258"/>
    </row>
    <row r="370" spans="5:6">
      <c r="E370" s="258"/>
      <c r="F370" s="258"/>
    </row>
    <row r="371" spans="5:6">
      <c r="E371" s="258"/>
      <c r="F371" s="258"/>
    </row>
    <row r="372" spans="5:6">
      <c r="E372" s="258"/>
      <c r="F372" s="258"/>
    </row>
    <row r="373" spans="5:6">
      <c r="E373" s="258"/>
      <c r="F373" s="258"/>
    </row>
    <row r="374" spans="5:6">
      <c r="E374" s="258"/>
      <c r="F374" s="258"/>
    </row>
    <row r="375" spans="5:6">
      <c r="E375" s="258"/>
      <c r="F375" s="258"/>
    </row>
    <row r="376" spans="5:6">
      <c r="E376" s="258"/>
      <c r="F376" s="258"/>
    </row>
    <row r="377" spans="5:6">
      <c r="E377" s="258"/>
      <c r="F377" s="258"/>
    </row>
    <row r="378" spans="5:6">
      <c r="E378" s="258"/>
      <c r="F378" s="258"/>
    </row>
    <row r="379" spans="5:6">
      <c r="E379" s="258"/>
      <c r="F379" s="258"/>
    </row>
    <row r="380" spans="5:6">
      <c r="E380" s="258"/>
      <c r="F380" s="258"/>
    </row>
    <row r="381" spans="5:6">
      <c r="E381" s="258"/>
      <c r="F381" s="258"/>
    </row>
    <row r="382" spans="5:6">
      <c r="E382" s="258"/>
      <c r="F382" s="258"/>
    </row>
    <row r="383" spans="5:6">
      <c r="E383" s="258"/>
      <c r="F383" s="258"/>
    </row>
    <row r="384" spans="5:6">
      <c r="E384" s="258"/>
      <c r="F384" s="258"/>
    </row>
    <row r="385" spans="5:6">
      <c r="E385" s="258"/>
      <c r="F385" s="258"/>
    </row>
    <row r="386" spans="5:6">
      <c r="E386" s="258"/>
      <c r="F386" s="258"/>
    </row>
    <row r="387" spans="5:6">
      <c r="E387" s="258"/>
      <c r="F387" s="258"/>
    </row>
    <row r="388" spans="5:6">
      <c r="E388" s="258"/>
      <c r="F388" s="258"/>
    </row>
    <row r="389" spans="5:6">
      <c r="E389" s="258"/>
      <c r="F389" s="258"/>
    </row>
    <row r="390" spans="5:6">
      <c r="E390" s="258"/>
      <c r="F390" s="258"/>
    </row>
    <row r="391" spans="5:6">
      <c r="E391" s="258"/>
      <c r="F391" s="258"/>
    </row>
    <row r="392" spans="5:6">
      <c r="E392" s="258"/>
      <c r="F392" s="258"/>
    </row>
    <row r="393" spans="5:6">
      <c r="E393" s="258"/>
      <c r="F393" s="258"/>
    </row>
    <row r="394" spans="5:6">
      <c r="E394" s="258"/>
      <c r="F394" s="258"/>
    </row>
    <row r="395" spans="5:6">
      <c r="E395" s="258"/>
      <c r="F395" s="258"/>
    </row>
    <row r="396" spans="5:6">
      <c r="E396" s="258"/>
      <c r="F396" s="258"/>
    </row>
    <row r="397" spans="5:6">
      <c r="E397" s="258"/>
      <c r="F397" s="258"/>
    </row>
    <row r="398" spans="5:6">
      <c r="E398" s="258"/>
      <c r="F398" s="258"/>
    </row>
    <row r="399" spans="5:6">
      <c r="E399" s="258"/>
      <c r="F399" s="258"/>
    </row>
    <row r="400" spans="5:6">
      <c r="E400" s="258"/>
      <c r="F400" s="258"/>
    </row>
    <row r="401" spans="5:6">
      <c r="E401" s="258"/>
      <c r="F401" s="258"/>
    </row>
    <row r="402" spans="5:6">
      <c r="E402" s="258"/>
      <c r="F402" s="258"/>
    </row>
    <row r="403" spans="5:6">
      <c r="E403" s="258"/>
      <c r="F403" s="258"/>
    </row>
    <row r="404" spans="5:6">
      <c r="E404" s="258"/>
      <c r="F404" s="258"/>
    </row>
    <row r="405" spans="5:6">
      <c r="E405" s="258"/>
      <c r="F405" s="258"/>
    </row>
    <row r="406" spans="5:6">
      <c r="E406" s="258"/>
      <c r="F406" s="258"/>
    </row>
    <row r="407" spans="5:6">
      <c r="E407" s="258"/>
      <c r="F407" s="258"/>
    </row>
    <row r="408" spans="5:6">
      <c r="E408" s="258"/>
      <c r="F408" s="258"/>
    </row>
    <row r="409" spans="5:6">
      <c r="E409" s="258"/>
      <c r="F409" s="258"/>
    </row>
    <row r="410" spans="5:6">
      <c r="E410" s="258"/>
      <c r="F410" s="258"/>
    </row>
    <row r="411" spans="5:6">
      <c r="E411" s="258"/>
      <c r="F411" s="258"/>
    </row>
    <row r="412" spans="5:6">
      <c r="E412" s="258"/>
      <c r="F412" s="258"/>
    </row>
    <row r="413" spans="5:6">
      <c r="E413" s="258"/>
      <c r="F413" s="258"/>
    </row>
    <row r="414" spans="5:6">
      <c r="E414" s="258"/>
      <c r="F414" s="258"/>
    </row>
    <row r="415" spans="5:6">
      <c r="E415" s="258"/>
      <c r="F415" s="258"/>
    </row>
    <row r="416" spans="5:6">
      <c r="E416" s="258"/>
      <c r="F416" s="258"/>
    </row>
    <row r="417" spans="5:6">
      <c r="E417" s="258"/>
      <c r="F417" s="258"/>
    </row>
    <row r="418" spans="5:6">
      <c r="E418" s="258"/>
      <c r="F418" s="258"/>
    </row>
    <row r="419" spans="5:6">
      <c r="E419" s="258"/>
      <c r="F419" s="258"/>
    </row>
    <row r="420" spans="5:6">
      <c r="E420" s="258"/>
      <c r="F420" s="258"/>
    </row>
    <row r="421" spans="5:6">
      <c r="E421" s="258"/>
      <c r="F421" s="258"/>
    </row>
    <row r="422" spans="5:6">
      <c r="E422" s="258"/>
      <c r="F422" s="258"/>
    </row>
    <row r="423" spans="5:6">
      <c r="E423" s="258"/>
      <c r="F423" s="258"/>
    </row>
    <row r="424" spans="5:6">
      <c r="E424" s="258"/>
      <c r="F424" s="258"/>
    </row>
    <row r="425" spans="5:6">
      <c r="E425" s="258"/>
      <c r="F425" s="258"/>
    </row>
    <row r="426" spans="5:6">
      <c r="E426" s="258"/>
      <c r="F426" s="258"/>
    </row>
    <row r="427" spans="5:6">
      <c r="E427" s="258"/>
      <c r="F427" s="258"/>
    </row>
    <row r="428" spans="5:6">
      <c r="E428" s="258"/>
      <c r="F428" s="258"/>
    </row>
    <row r="429" spans="5:6">
      <c r="E429" s="258"/>
      <c r="F429" s="258"/>
    </row>
    <row r="430" spans="5:6">
      <c r="E430" s="258"/>
      <c r="F430" s="258"/>
    </row>
    <row r="431" spans="5:6">
      <c r="E431" s="258"/>
      <c r="F431" s="258"/>
    </row>
    <row r="432" spans="5:6">
      <c r="E432" s="258"/>
      <c r="F432" s="258"/>
    </row>
    <row r="433" spans="5:6">
      <c r="E433" s="258"/>
      <c r="F433" s="258"/>
    </row>
    <row r="434" spans="5:6">
      <c r="E434" s="258"/>
      <c r="F434" s="258"/>
    </row>
    <row r="435" spans="5:6">
      <c r="E435" s="258"/>
      <c r="F435" s="258"/>
    </row>
    <row r="436" spans="5:6">
      <c r="E436" s="258"/>
      <c r="F436" s="258"/>
    </row>
    <row r="437" spans="5:6">
      <c r="E437" s="258"/>
      <c r="F437" s="258"/>
    </row>
    <row r="438" spans="5:6">
      <c r="E438" s="258"/>
      <c r="F438" s="258"/>
    </row>
    <row r="439" spans="5:6">
      <c r="E439" s="258"/>
      <c r="F439" s="258"/>
    </row>
    <row r="440" spans="5:6">
      <c r="E440" s="258"/>
      <c r="F440" s="258"/>
    </row>
    <row r="441" spans="5:6">
      <c r="E441" s="258"/>
      <c r="F441" s="258"/>
    </row>
    <row r="442" spans="5:6">
      <c r="E442" s="258"/>
      <c r="F442" s="258"/>
    </row>
    <row r="443" spans="5:6">
      <c r="E443" s="258"/>
      <c r="F443" s="258"/>
    </row>
    <row r="444" spans="5:6">
      <c r="E444" s="258"/>
      <c r="F444" s="258"/>
    </row>
    <row r="445" spans="5:6">
      <c r="E445" s="258"/>
      <c r="F445" s="258"/>
    </row>
    <row r="446" spans="5:6">
      <c r="E446" s="258"/>
      <c r="F446" s="258"/>
    </row>
    <row r="447" spans="5:6">
      <c r="E447" s="258"/>
      <c r="F447" s="258"/>
    </row>
    <row r="448" spans="5:6">
      <c r="E448" s="258"/>
      <c r="F448" s="258"/>
    </row>
    <row r="449" spans="5:6">
      <c r="E449" s="258"/>
      <c r="F449" s="258"/>
    </row>
    <row r="450" spans="5:6">
      <c r="E450" s="258"/>
      <c r="F450" s="258"/>
    </row>
    <row r="451" spans="5:6">
      <c r="E451" s="258"/>
      <c r="F451" s="258"/>
    </row>
    <row r="452" spans="5:6">
      <c r="E452" s="258"/>
      <c r="F452" s="258"/>
    </row>
    <row r="453" spans="5:6">
      <c r="E453" s="258"/>
      <c r="F453" s="258"/>
    </row>
    <row r="454" spans="5:6">
      <c r="E454" s="258"/>
      <c r="F454" s="258"/>
    </row>
    <row r="455" spans="5:6">
      <c r="E455" s="258"/>
      <c r="F455" s="258"/>
    </row>
    <row r="456" spans="5:6">
      <c r="E456" s="258"/>
      <c r="F456" s="258"/>
    </row>
    <row r="457" spans="5:6">
      <c r="E457" s="258"/>
      <c r="F457" s="258"/>
    </row>
    <row r="458" spans="5:6">
      <c r="E458" s="258"/>
      <c r="F458" s="258"/>
    </row>
    <row r="459" spans="5:6">
      <c r="E459" s="258"/>
      <c r="F459" s="258"/>
    </row>
    <row r="460" spans="5:6">
      <c r="E460" s="258"/>
      <c r="F460" s="258"/>
    </row>
    <row r="461" spans="5:6">
      <c r="E461" s="258"/>
      <c r="F461" s="258"/>
    </row>
    <row r="462" spans="5:6">
      <c r="E462" s="258"/>
      <c r="F462" s="258"/>
    </row>
    <row r="463" spans="5:6">
      <c r="E463" s="258"/>
      <c r="F463" s="258"/>
    </row>
    <row r="464" spans="5:6">
      <c r="E464" s="258"/>
      <c r="F464" s="258"/>
    </row>
    <row r="465" spans="5:6">
      <c r="E465" s="258"/>
      <c r="F465" s="258"/>
    </row>
    <row r="466" spans="5:6">
      <c r="E466" s="258"/>
      <c r="F466" s="258"/>
    </row>
    <row r="467" spans="5:6">
      <c r="E467" s="258"/>
      <c r="F467" s="258"/>
    </row>
    <row r="468" spans="5:6">
      <c r="E468" s="258"/>
      <c r="F468" s="258"/>
    </row>
    <row r="469" spans="5:6">
      <c r="E469" s="258"/>
      <c r="F469" s="258"/>
    </row>
    <row r="470" spans="5:6">
      <c r="E470" s="258"/>
      <c r="F470" s="258"/>
    </row>
    <row r="471" spans="5:6">
      <c r="E471" s="258"/>
      <c r="F471" s="258"/>
    </row>
    <row r="472" spans="5:6">
      <c r="E472" s="258"/>
      <c r="F472" s="258"/>
    </row>
    <row r="473" spans="5:6">
      <c r="E473" s="258"/>
      <c r="F473" s="258"/>
    </row>
    <row r="474" spans="5:6">
      <c r="E474" s="258"/>
      <c r="F474" s="258"/>
    </row>
    <row r="475" spans="5:6">
      <c r="E475" s="258"/>
      <c r="F475" s="258"/>
    </row>
    <row r="476" spans="5:6">
      <c r="E476" s="258"/>
      <c r="F476" s="258"/>
    </row>
    <row r="477" spans="5:6">
      <c r="E477" s="258"/>
      <c r="F477" s="258"/>
    </row>
    <row r="478" spans="5:6">
      <c r="E478" s="258"/>
      <c r="F478" s="258"/>
    </row>
    <row r="479" spans="5:6">
      <c r="E479" s="258"/>
      <c r="F479" s="258"/>
    </row>
    <row r="480" spans="5:6">
      <c r="E480" s="258"/>
      <c r="F480" s="258"/>
    </row>
    <row r="481" spans="5:6">
      <c r="E481" s="258"/>
      <c r="F481" s="258"/>
    </row>
    <row r="482" spans="5:6">
      <c r="E482" s="258"/>
      <c r="F482" s="258"/>
    </row>
    <row r="483" spans="5:6">
      <c r="E483" s="258"/>
      <c r="F483" s="258"/>
    </row>
    <row r="484" spans="5:6">
      <c r="E484" s="258"/>
      <c r="F484" s="258"/>
    </row>
    <row r="485" spans="5:6">
      <c r="E485" s="258"/>
      <c r="F485" s="258"/>
    </row>
    <row r="486" spans="5:6">
      <c r="E486" s="258"/>
      <c r="F486" s="258"/>
    </row>
    <row r="487" spans="5:6">
      <c r="E487" s="258"/>
      <c r="F487" s="258"/>
    </row>
    <row r="488" spans="5:6">
      <c r="E488" s="258"/>
      <c r="F488" s="258"/>
    </row>
    <row r="489" spans="5:6">
      <c r="E489" s="258"/>
      <c r="F489" s="258"/>
    </row>
    <row r="490" spans="5:6">
      <c r="E490" s="258"/>
      <c r="F490" s="258"/>
    </row>
    <row r="491" spans="5:6">
      <c r="E491" s="258"/>
      <c r="F491" s="258"/>
    </row>
    <row r="492" spans="5:6">
      <c r="E492" s="258"/>
      <c r="F492" s="258"/>
    </row>
    <row r="493" spans="5:6">
      <c r="E493" s="258"/>
      <c r="F493" s="258"/>
    </row>
    <row r="494" spans="5:6">
      <c r="E494" s="258"/>
      <c r="F494" s="258"/>
    </row>
    <row r="495" spans="5:6">
      <c r="E495" s="258"/>
      <c r="F495" s="258"/>
    </row>
    <row r="496" spans="5:6">
      <c r="E496" s="258"/>
      <c r="F496" s="258"/>
    </row>
    <row r="497" spans="5:6">
      <c r="E497" s="258"/>
      <c r="F497" s="258"/>
    </row>
    <row r="498" spans="5:6">
      <c r="E498" s="258"/>
      <c r="F498" s="258"/>
    </row>
    <row r="499" spans="5:6">
      <c r="E499" s="258"/>
      <c r="F499" s="258"/>
    </row>
    <row r="500" spans="5:6">
      <c r="E500" s="258"/>
      <c r="F500" s="258"/>
    </row>
    <row r="501" spans="5:6">
      <c r="E501" s="258"/>
      <c r="F501" s="258"/>
    </row>
    <row r="502" spans="5:6">
      <c r="E502" s="258"/>
      <c r="F502" s="258"/>
    </row>
    <row r="503" spans="5:6">
      <c r="E503" s="258"/>
      <c r="F503" s="258"/>
    </row>
    <row r="504" spans="5:6">
      <c r="E504" s="258"/>
      <c r="F504" s="258"/>
    </row>
    <row r="505" spans="5:6">
      <c r="E505" s="258"/>
      <c r="F505" s="258"/>
    </row>
    <row r="506" spans="5:6">
      <c r="E506" s="258"/>
      <c r="F506" s="258"/>
    </row>
    <row r="507" spans="5:6">
      <c r="E507" s="258"/>
      <c r="F507" s="258"/>
    </row>
    <row r="508" spans="5:6">
      <c r="E508" s="258"/>
      <c r="F508" s="258"/>
    </row>
    <row r="509" spans="5:6">
      <c r="E509" s="258"/>
      <c r="F509" s="258"/>
    </row>
    <row r="510" spans="5:6">
      <c r="E510" s="258"/>
      <c r="F510" s="258"/>
    </row>
    <row r="511" spans="5:6">
      <c r="E511" s="258"/>
      <c r="F511" s="258"/>
    </row>
    <row r="512" spans="5:6">
      <c r="E512" s="258"/>
      <c r="F512" s="258"/>
    </row>
    <row r="513" spans="5:6">
      <c r="E513" s="258"/>
      <c r="F513" s="258"/>
    </row>
    <row r="514" spans="5:6">
      <c r="E514" s="258"/>
      <c r="F514" s="258"/>
    </row>
    <row r="515" spans="5:6">
      <c r="E515" s="258"/>
      <c r="F515" s="258"/>
    </row>
    <row r="516" spans="5:6">
      <c r="E516" s="258"/>
      <c r="F516" s="258"/>
    </row>
    <row r="517" spans="5:6">
      <c r="E517" s="258"/>
      <c r="F517" s="258"/>
    </row>
    <row r="518" spans="5:6">
      <c r="E518" s="258"/>
      <c r="F518" s="258"/>
    </row>
    <row r="519" spans="5:6">
      <c r="E519" s="258"/>
      <c r="F519" s="258"/>
    </row>
    <row r="520" spans="5:6">
      <c r="E520" s="258"/>
      <c r="F520" s="258"/>
    </row>
    <row r="521" spans="5:6">
      <c r="E521" s="258"/>
      <c r="F521" s="258"/>
    </row>
    <row r="522" spans="5:6">
      <c r="E522" s="258"/>
      <c r="F522" s="258"/>
    </row>
    <row r="523" spans="5:6">
      <c r="E523" s="258"/>
      <c r="F523" s="258"/>
    </row>
    <row r="524" spans="5:6">
      <c r="E524" s="258"/>
      <c r="F524" s="258"/>
    </row>
    <row r="525" spans="5:6">
      <c r="E525" s="258"/>
      <c r="F525" s="258"/>
    </row>
    <row r="526" spans="5:6">
      <c r="E526" s="258"/>
      <c r="F526" s="258"/>
    </row>
    <row r="527" spans="5:6">
      <c r="E527" s="258"/>
      <c r="F527" s="258"/>
    </row>
    <row r="528" spans="5:6">
      <c r="E528" s="258"/>
      <c r="F528" s="258"/>
    </row>
    <row r="529" spans="5:6">
      <c r="E529" s="258"/>
      <c r="F529" s="258"/>
    </row>
    <row r="530" spans="5:6">
      <c r="E530" s="258"/>
      <c r="F530" s="258"/>
    </row>
    <row r="531" spans="5:6">
      <c r="E531" s="258"/>
      <c r="F531" s="258"/>
    </row>
    <row r="532" spans="5:6">
      <c r="E532" s="258"/>
      <c r="F532" s="258"/>
    </row>
    <row r="533" spans="5:6">
      <c r="E533" s="258"/>
      <c r="F533" s="258"/>
    </row>
    <row r="534" spans="5:6">
      <c r="E534" s="258"/>
      <c r="F534" s="258"/>
    </row>
    <row r="535" spans="5:6">
      <c r="E535" s="258"/>
      <c r="F535" s="258"/>
    </row>
    <row r="536" spans="5:6">
      <c r="E536" s="258"/>
      <c r="F536" s="258"/>
    </row>
    <row r="537" spans="5:6">
      <c r="E537" s="258"/>
      <c r="F537" s="258"/>
    </row>
    <row r="538" spans="5:6">
      <c r="E538" s="258"/>
      <c r="F538" s="258"/>
    </row>
    <row r="539" spans="5:6">
      <c r="E539" s="258"/>
      <c r="F539" s="258"/>
    </row>
    <row r="540" spans="5:6">
      <c r="E540" s="258"/>
      <c r="F540" s="258"/>
    </row>
    <row r="541" spans="5:6">
      <c r="E541" s="258"/>
      <c r="F541" s="258"/>
    </row>
    <row r="542" spans="5:6">
      <c r="E542" s="258"/>
      <c r="F542" s="258"/>
    </row>
    <row r="543" spans="5:6">
      <c r="E543" s="258"/>
      <c r="F543" s="258"/>
    </row>
    <row r="544" spans="5:6">
      <c r="E544" s="258"/>
      <c r="F544" s="258"/>
    </row>
    <row r="545" spans="5:6">
      <c r="E545" s="258"/>
      <c r="F545" s="258"/>
    </row>
    <row r="546" spans="5:6">
      <c r="E546" s="258"/>
      <c r="F546" s="258"/>
    </row>
    <row r="547" spans="5:6">
      <c r="E547" s="258"/>
      <c r="F547" s="258"/>
    </row>
    <row r="548" spans="5:6">
      <c r="E548" s="258"/>
      <c r="F548" s="258"/>
    </row>
    <row r="549" spans="5:6">
      <c r="E549" s="258"/>
      <c r="F549" s="258"/>
    </row>
    <row r="550" spans="5:6">
      <c r="E550" s="258"/>
      <c r="F550" s="258"/>
    </row>
    <row r="551" spans="5:6">
      <c r="E551" s="258"/>
      <c r="F551" s="258"/>
    </row>
    <row r="552" spans="5:6">
      <c r="E552" s="258"/>
      <c r="F552" s="258"/>
    </row>
    <row r="553" spans="5:6">
      <c r="E553" s="258"/>
      <c r="F553" s="258"/>
    </row>
    <row r="554" spans="5:6">
      <c r="E554" s="258"/>
      <c r="F554" s="258"/>
    </row>
    <row r="555" spans="5:6">
      <c r="E555" s="258"/>
      <c r="F555" s="258"/>
    </row>
    <row r="556" spans="5:6">
      <c r="E556" s="258"/>
      <c r="F556" s="258"/>
    </row>
    <row r="557" spans="5:6">
      <c r="E557" s="258"/>
      <c r="F557" s="258"/>
    </row>
    <row r="558" spans="5:6">
      <c r="E558" s="258"/>
      <c r="F558" s="258"/>
    </row>
    <row r="559" spans="5:6">
      <c r="E559" s="258"/>
      <c r="F559" s="258"/>
    </row>
    <row r="560" spans="5:6">
      <c r="E560" s="258"/>
      <c r="F560" s="258"/>
    </row>
    <row r="561" spans="5:6">
      <c r="E561" s="258"/>
      <c r="F561" s="258"/>
    </row>
    <row r="562" spans="5:6">
      <c r="E562" s="258"/>
      <c r="F562" s="258"/>
    </row>
    <row r="563" spans="5:6">
      <c r="E563" s="258"/>
      <c r="F563" s="258"/>
    </row>
    <row r="564" spans="5:6">
      <c r="E564" s="258"/>
      <c r="F564" s="258"/>
    </row>
    <row r="565" spans="5:6">
      <c r="E565" s="258"/>
      <c r="F565" s="258"/>
    </row>
    <row r="566" spans="5:6">
      <c r="E566" s="258"/>
      <c r="F566" s="258"/>
    </row>
    <row r="567" spans="5:6">
      <c r="E567" s="258"/>
      <c r="F567" s="258"/>
    </row>
    <row r="568" spans="5:6">
      <c r="E568" s="258"/>
      <c r="F568" s="258"/>
    </row>
    <row r="569" spans="5:6">
      <c r="E569" s="258"/>
      <c r="F569" s="258"/>
    </row>
    <row r="570" spans="5:6">
      <c r="E570" s="258"/>
      <c r="F570" s="258"/>
    </row>
    <row r="571" spans="5:6">
      <c r="E571" s="258"/>
      <c r="F571" s="258"/>
    </row>
    <row r="572" spans="5:6">
      <c r="E572" s="258"/>
      <c r="F572" s="258"/>
    </row>
    <row r="573" spans="5:6">
      <c r="E573" s="258"/>
      <c r="F573" s="258"/>
    </row>
    <row r="574" spans="5:6">
      <c r="E574" s="258"/>
      <c r="F574" s="258"/>
    </row>
    <row r="575" spans="5:6">
      <c r="E575" s="258"/>
      <c r="F575" s="258"/>
    </row>
    <row r="576" spans="5:6">
      <c r="E576" s="258"/>
      <c r="F576" s="258"/>
    </row>
    <row r="577" spans="5:6">
      <c r="E577" s="258"/>
      <c r="F577" s="258"/>
    </row>
    <row r="578" spans="5:6">
      <c r="E578" s="258"/>
      <c r="F578" s="258"/>
    </row>
    <row r="579" spans="5:6">
      <c r="E579" s="258"/>
      <c r="F579" s="258"/>
    </row>
    <row r="580" spans="5:6">
      <c r="E580" s="258"/>
      <c r="F580" s="258"/>
    </row>
    <row r="581" spans="5:6">
      <c r="E581" s="258"/>
      <c r="F581" s="258"/>
    </row>
    <row r="582" spans="5:6">
      <c r="E582" s="258"/>
      <c r="F582" s="258"/>
    </row>
    <row r="583" spans="5:6">
      <c r="E583" s="258"/>
      <c r="F583" s="258"/>
    </row>
    <row r="584" spans="5:6">
      <c r="E584" s="258"/>
      <c r="F584" s="258"/>
    </row>
    <row r="585" spans="5:6">
      <c r="E585" s="258"/>
      <c r="F585" s="258"/>
    </row>
    <row r="586" spans="5:6">
      <c r="E586" s="258"/>
      <c r="F586" s="258"/>
    </row>
    <row r="587" spans="5:6">
      <c r="E587" s="258"/>
      <c r="F587" s="258"/>
    </row>
    <row r="588" spans="5:6">
      <c r="E588" s="258"/>
      <c r="F588" s="258"/>
    </row>
    <row r="589" spans="5:6">
      <c r="E589" s="258"/>
      <c r="F589" s="258"/>
    </row>
    <row r="590" spans="5:6">
      <c r="E590" s="258"/>
      <c r="F590" s="258"/>
    </row>
    <row r="591" spans="5:6">
      <c r="E591" s="258"/>
      <c r="F591" s="258"/>
    </row>
    <row r="592" spans="5:6">
      <c r="E592" s="258"/>
      <c r="F592" s="258"/>
    </row>
    <row r="593" spans="5:6">
      <c r="E593" s="258"/>
      <c r="F593" s="258"/>
    </row>
    <row r="594" spans="5:6">
      <c r="E594" s="258"/>
      <c r="F594" s="258"/>
    </row>
    <row r="595" spans="5:6">
      <c r="E595" s="258"/>
      <c r="F595" s="258"/>
    </row>
    <row r="596" spans="5:6">
      <c r="E596" s="258"/>
      <c r="F596" s="258"/>
    </row>
    <row r="597" spans="5:6">
      <c r="E597" s="258"/>
      <c r="F597" s="258"/>
    </row>
    <row r="598" spans="5:6">
      <c r="E598" s="258"/>
      <c r="F598" s="258"/>
    </row>
    <row r="599" spans="5:6">
      <c r="E599" s="258"/>
      <c r="F599" s="258"/>
    </row>
    <row r="600" spans="5:6">
      <c r="E600" s="258"/>
      <c r="F600" s="258"/>
    </row>
    <row r="601" spans="5:6">
      <c r="E601" s="258"/>
      <c r="F601" s="258"/>
    </row>
    <row r="602" spans="5:6">
      <c r="E602" s="258"/>
      <c r="F602" s="258"/>
    </row>
    <row r="603" spans="5:6">
      <c r="E603" s="258"/>
      <c r="F603" s="258"/>
    </row>
    <row r="604" spans="5:6">
      <c r="E604" s="258"/>
      <c r="F604" s="258"/>
    </row>
    <row r="605" spans="5:6">
      <c r="E605" s="258"/>
      <c r="F605" s="258"/>
    </row>
    <row r="606" spans="5:6">
      <c r="E606" s="258"/>
      <c r="F606" s="258"/>
    </row>
    <row r="607" spans="5:6">
      <c r="E607" s="258"/>
      <c r="F607" s="258"/>
    </row>
    <row r="608" spans="5:6">
      <c r="E608" s="258"/>
      <c r="F608" s="258"/>
    </row>
    <row r="609" spans="5:6">
      <c r="E609" s="258"/>
      <c r="F609" s="258"/>
    </row>
    <row r="610" spans="5:6">
      <c r="E610" s="258"/>
      <c r="F610" s="258"/>
    </row>
    <row r="611" spans="5:6">
      <c r="E611" s="258"/>
      <c r="F611" s="258"/>
    </row>
    <row r="612" spans="5:6">
      <c r="E612" s="258"/>
      <c r="F612" s="258"/>
    </row>
    <row r="613" spans="5:6">
      <c r="E613" s="258"/>
      <c r="F613" s="258"/>
    </row>
    <row r="614" spans="5:6">
      <c r="E614" s="258"/>
      <c r="F614" s="258"/>
    </row>
    <row r="615" spans="5:6">
      <c r="E615" s="258"/>
      <c r="F615" s="258"/>
    </row>
    <row r="616" spans="5:6">
      <c r="E616" s="258"/>
      <c r="F616" s="258"/>
    </row>
    <row r="617" spans="5:6">
      <c r="E617" s="258"/>
      <c r="F617" s="258"/>
    </row>
    <row r="618" spans="5:6">
      <c r="E618" s="258"/>
      <c r="F618" s="258"/>
    </row>
    <row r="619" spans="5:6">
      <c r="E619" s="258"/>
      <c r="F619" s="258"/>
    </row>
    <row r="620" spans="5:6">
      <c r="E620" s="258"/>
      <c r="F620" s="258"/>
    </row>
    <row r="621" spans="5:6">
      <c r="E621" s="258"/>
      <c r="F621" s="258"/>
    </row>
    <row r="622" spans="5:6">
      <c r="E622" s="258"/>
      <c r="F622" s="258"/>
    </row>
    <row r="623" spans="5:6">
      <c r="E623" s="258"/>
      <c r="F623" s="258"/>
    </row>
    <row r="624" spans="5:6">
      <c r="E624" s="258"/>
      <c r="F624" s="258"/>
    </row>
    <row r="625" spans="5:6">
      <c r="E625" s="258"/>
      <c r="F625" s="258"/>
    </row>
    <row r="626" spans="5:6">
      <c r="E626" s="258"/>
      <c r="F626" s="258"/>
    </row>
    <row r="627" spans="5:6">
      <c r="E627" s="258"/>
      <c r="F627" s="258"/>
    </row>
    <row r="628" spans="5:6">
      <c r="E628" s="258"/>
      <c r="F628" s="258"/>
    </row>
    <row r="629" spans="5:6">
      <c r="E629" s="258"/>
      <c r="F629" s="258"/>
    </row>
    <row r="630" spans="5:6">
      <c r="E630" s="258"/>
      <c r="F630" s="258"/>
    </row>
    <row r="631" spans="5:6">
      <c r="E631" s="258"/>
      <c r="F631" s="258"/>
    </row>
    <row r="632" spans="5:6">
      <c r="E632" s="258"/>
      <c r="F632" s="258"/>
    </row>
    <row r="633" spans="5:6">
      <c r="E633" s="258"/>
      <c r="F633" s="258"/>
    </row>
    <row r="634" spans="5:6">
      <c r="E634" s="258"/>
      <c r="F634" s="258"/>
    </row>
    <row r="635" spans="5:6">
      <c r="E635" s="258"/>
      <c r="F635" s="258"/>
    </row>
    <row r="636" spans="5:6">
      <c r="E636" s="258"/>
      <c r="F636" s="258"/>
    </row>
    <row r="637" spans="5:6">
      <c r="E637" s="258"/>
      <c r="F637" s="258"/>
    </row>
    <row r="638" spans="5:6">
      <c r="E638" s="258"/>
      <c r="F638" s="258"/>
    </row>
    <row r="639" spans="5:6">
      <c r="E639" s="258"/>
      <c r="F639" s="258"/>
    </row>
    <row r="640" spans="5:6">
      <c r="E640" s="258"/>
      <c r="F640" s="258"/>
    </row>
    <row r="641" spans="5:6">
      <c r="E641" s="258"/>
      <c r="F641" s="258"/>
    </row>
    <row r="642" spans="5:6">
      <c r="E642" s="258"/>
      <c r="F642" s="258"/>
    </row>
    <row r="643" spans="5:6">
      <c r="E643" s="258"/>
      <c r="F643" s="258"/>
    </row>
    <row r="644" spans="5:6">
      <c r="E644" s="258"/>
      <c r="F644" s="258"/>
    </row>
    <row r="645" spans="5:6">
      <c r="E645" s="258"/>
      <c r="F645" s="258"/>
    </row>
    <row r="646" spans="5:6">
      <c r="E646" s="258"/>
      <c r="F646" s="258"/>
    </row>
    <row r="647" spans="5:6">
      <c r="E647" s="258"/>
      <c r="F647" s="258"/>
    </row>
    <row r="648" spans="5:6">
      <c r="E648" s="258"/>
      <c r="F648" s="258"/>
    </row>
    <row r="649" spans="5:6">
      <c r="E649" s="258"/>
      <c r="F649" s="258"/>
    </row>
    <row r="650" spans="5:6">
      <c r="E650" s="258"/>
      <c r="F650" s="258"/>
    </row>
    <row r="651" spans="5:6">
      <c r="E651" s="258"/>
      <c r="F651" s="258"/>
    </row>
    <row r="652" spans="5:6">
      <c r="E652" s="258"/>
      <c r="F652" s="258"/>
    </row>
    <row r="653" spans="5:6">
      <c r="E653" s="258"/>
      <c r="F653" s="258"/>
    </row>
    <row r="654" spans="5:6">
      <c r="E654" s="258"/>
      <c r="F654" s="258"/>
    </row>
    <row r="655" spans="5:6">
      <c r="E655" s="258"/>
      <c r="F655" s="258"/>
    </row>
    <row r="656" spans="5:6">
      <c r="E656" s="258"/>
      <c r="F656" s="258"/>
    </row>
    <row r="657" spans="5:6">
      <c r="E657" s="258"/>
      <c r="F657" s="258"/>
    </row>
    <row r="658" spans="5:6">
      <c r="E658" s="258"/>
      <c r="F658" s="258"/>
    </row>
    <row r="659" spans="5:6">
      <c r="E659" s="258"/>
      <c r="F659" s="258"/>
    </row>
    <row r="660" spans="5:6">
      <c r="E660" s="258"/>
      <c r="F660" s="258"/>
    </row>
    <row r="661" spans="5:6">
      <c r="E661" s="258"/>
      <c r="F661" s="258"/>
    </row>
    <row r="662" spans="5:6">
      <c r="E662" s="258"/>
      <c r="F662" s="258"/>
    </row>
    <row r="663" spans="5:6">
      <c r="E663" s="258"/>
      <c r="F663" s="258"/>
    </row>
    <row r="664" spans="5:6">
      <c r="E664" s="258"/>
      <c r="F664" s="258"/>
    </row>
    <row r="665" spans="5:6">
      <c r="E665" s="258"/>
      <c r="F665" s="258"/>
    </row>
    <row r="666" spans="5:6">
      <c r="E666" s="258"/>
      <c r="F666" s="258"/>
    </row>
    <row r="667" spans="5:6">
      <c r="E667" s="258"/>
      <c r="F667" s="258"/>
    </row>
    <row r="668" spans="5:6">
      <c r="E668" s="258"/>
      <c r="F668" s="258"/>
    </row>
    <row r="669" spans="5:6">
      <c r="E669" s="258"/>
      <c r="F669" s="258"/>
    </row>
    <row r="670" spans="5:6">
      <c r="E670" s="258"/>
      <c r="F670" s="258"/>
    </row>
    <row r="671" spans="5:6">
      <c r="E671" s="258"/>
      <c r="F671" s="258"/>
    </row>
    <row r="672" spans="5:6">
      <c r="E672" s="258"/>
      <c r="F672" s="258"/>
    </row>
    <row r="673" spans="5:6">
      <c r="E673" s="258"/>
      <c r="F673" s="258"/>
    </row>
    <row r="674" spans="5:6">
      <c r="E674" s="258"/>
      <c r="F674" s="258"/>
    </row>
    <row r="675" spans="5:6">
      <c r="E675" s="258"/>
      <c r="F675" s="258"/>
    </row>
    <row r="676" spans="5:6">
      <c r="E676" s="258"/>
      <c r="F676" s="258"/>
    </row>
    <row r="677" spans="5:6">
      <c r="E677" s="258"/>
      <c r="F677" s="258"/>
    </row>
    <row r="678" spans="5:6">
      <c r="E678" s="258"/>
      <c r="F678" s="258"/>
    </row>
    <row r="679" spans="5:6">
      <c r="E679" s="258"/>
      <c r="F679" s="258"/>
    </row>
    <row r="680" spans="5:6">
      <c r="E680" s="258"/>
      <c r="F680" s="258"/>
    </row>
    <row r="681" spans="5:6">
      <c r="E681" s="258"/>
      <c r="F681" s="258"/>
    </row>
    <row r="682" spans="5:6">
      <c r="E682" s="258"/>
      <c r="F682" s="258"/>
    </row>
    <row r="683" spans="5:6">
      <c r="E683" s="258"/>
      <c r="F683" s="258"/>
    </row>
    <row r="684" spans="5:6">
      <c r="E684" s="258"/>
      <c r="F684" s="258"/>
    </row>
    <row r="685" spans="5:6">
      <c r="E685" s="258"/>
      <c r="F685" s="258"/>
    </row>
    <row r="686" spans="5:6">
      <c r="E686" s="258"/>
      <c r="F686" s="258"/>
    </row>
    <row r="687" spans="5:6">
      <c r="E687" s="258"/>
      <c r="F687" s="258"/>
    </row>
    <row r="688" spans="5:6">
      <c r="E688" s="258"/>
      <c r="F688" s="258"/>
    </row>
    <row r="689" spans="5:6">
      <c r="E689" s="258"/>
      <c r="F689" s="258"/>
    </row>
    <row r="690" spans="5:6">
      <c r="E690" s="258"/>
      <c r="F690" s="258"/>
    </row>
    <row r="691" spans="5:6">
      <c r="E691" s="258"/>
      <c r="F691" s="258"/>
    </row>
    <row r="692" spans="5:6">
      <c r="E692" s="258"/>
      <c r="F692" s="258"/>
    </row>
    <row r="693" spans="5:6">
      <c r="E693" s="258"/>
      <c r="F693" s="258"/>
    </row>
    <row r="694" spans="5:6">
      <c r="E694" s="258"/>
      <c r="F694" s="258"/>
    </row>
    <row r="695" spans="5:6">
      <c r="E695" s="258"/>
      <c r="F695" s="258"/>
    </row>
    <row r="696" spans="5:6">
      <c r="E696" s="258"/>
      <c r="F696" s="258"/>
    </row>
    <row r="697" spans="5:6">
      <c r="E697" s="258"/>
      <c r="F697" s="258"/>
    </row>
    <row r="698" spans="5:6">
      <c r="E698" s="258"/>
      <c r="F698" s="258"/>
    </row>
    <row r="699" spans="5:6">
      <c r="E699" s="258"/>
      <c r="F699" s="258"/>
    </row>
    <row r="700" spans="5:6">
      <c r="E700" s="258"/>
      <c r="F700" s="258"/>
    </row>
    <row r="701" spans="5:6">
      <c r="E701" s="258"/>
      <c r="F701" s="258"/>
    </row>
    <row r="702" spans="5:6">
      <c r="E702" s="258"/>
      <c r="F702" s="258"/>
    </row>
    <row r="703" spans="5:6">
      <c r="E703" s="258"/>
      <c r="F703" s="258"/>
    </row>
    <row r="704" spans="5:6">
      <c r="E704" s="258"/>
      <c r="F704" s="258"/>
    </row>
    <row r="705" spans="5:6">
      <c r="E705" s="258"/>
      <c r="F705" s="258"/>
    </row>
    <row r="706" spans="5:6">
      <c r="E706" s="258"/>
      <c r="F706" s="258"/>
    </row>
    <row r="707" spans="5:6">
      <c r="E707" s="258"/>
      <c r="F707" s="258"/>
    </row>
    <row r="708" spans="5:6">
      <c r="E708" s="258"/>
      <c r="F708" s="258"/>
    </row>
    <row r="709" spans="5:6">
      <c r="E709" s="258"/>
      <c r="F709" s="258"/>
    </row>
    <row r="710" spans="5:6">
      <c r="E710" s="258"/>
      <c r="F710" s="258"/>
    </row>
    <row r="711" spans="5:6">
      <c r="E711" s="258"/>
      <c r="F711" s="258"/>
    </row>
    <row r="712" spans="5:6">
      <c r="E712" s="258"/>
      <c r="F712" s="258"/>
    </row>
    <row r="713" spans="5:6">
      <c r="E713" s="258"/>
      <c r="F713" s="258"/>
    </row>
    <row r="714" spans="5:6">
      <c r="E714" s="258"/>
      <c r="F714" s="258"/>
    </row>
    <row r="715" spans="5:6">
      <c r="E715" s="258"/>
      <c r="F715" s="258"/>
    </row>
    <row r="716" spans="5:6">
      <c r="E716" s="258"/>
      <c r="F716" s="258"/>
    </row>
    <row r="717" spans="5:6">
      <c r="E717" s="258"/>
      <c r="F717" s="258"/>
    </row>
    <row r="718" spans="5:6">
      <c r="E718" s="258"/>
      <c r="F718" s="258"/>
    </row>
    <row r="719" spans="5:6">
      <c r="E719" s="258"/>
      <c r="F719" s="258"/>
    </row>
    <row r="720" spans="5:6">
      <c r="E720" s="258"/>
      <c r="F720" s="258"/>
    </row>
    <row r="721" spans="5:6">
      <c r="E721" s="258"/>
      <c r="F721" s="258"/>
    </row>
    <row r="722" spans="5:6">
      <c r="E722" s="258"/>
      <c r="F722" s="258"/>
    </row>
    <row r="723" spans="5:6">
      <c r="E723" s="258"/>
      <c r="F723" s="258"/>
    </row>
    <row r="724" spans="5:6">
      <c r="E724" s="258"/>
      <c r="F724" s="258"/>
    </row>
    <row r="725" spans="5:6">
      <c r="E725" s="258"/>
      <c r="F725" s="258"/>
    </row>
    <row r="726" spans="5:6">
      <c r="E726" s="258"/>
      <c r="F726" s="258"/>
    </row>
    <row r="727" spans="5:6">
      <c r="E727" s="258"/>
      <c r="F727" s="258"/>
    </row>
    <row r="728" spans="5:6">
      <c r="E728" s="258"/>
      <c r="F728" s="258"/>
    </row>
    <row r="729" spans="5:6">
      <c r="E729" s="258"/>
      <c r="F729" s="258"/>
    </row>
    <row r="730" spans="5:6">
      <c r="E730" s="258"/>
      <c r="F730" s="258"/>
    </row>
    <row r="731" spans="5:6">
      <c r="E731" s="258"/>
      <c r="F731" s="258"/>
    </row>
    <row r="732" spans="5:6">
      <c r="E732" s="258"/>
      <c r="F732" s="258"/>
    </row>
    <row r="733" spans="5:6">
      <c r="E733" s="258"/>
      <c r="F733" s="258"/>
    </row>
    <row r="734" spans="5:6">
      <c r="E734" s="258"/>
      <c r="F734" s="258"/>
    </row>
    <row r="735" spans="5:6">
      <c r="E735" s="258"/>
      <c r="F735" s="258"/>
    </row>
    <row r="736" spans="5:6">
      <c r="E736" s="258"/>
      <c r="F736" s="258"/>
    </row>
    <row r="737" spans="5:6">
      <c r="E737" s="258"/>
      <c r="F737" s="258"/>
    </row>
    <row r="738" spans="5:6">
      <c r="E738" s="258"/>
      <c r="F738" s="258"/>
    </row>
    <row r="739" spans="5:6">
      <c r="E739" s="258"/>
      <c r="F739" s="258"/>
    </row>
    <row r="740" spans="5:6">
      <c r="E740" s="258"/>
      <c r="F740" s="258"/>
    </row>
    <row r="741" spans="5:6">
      <c r="E741" s="258"/>
      <c r="F741" s="258"/>
    </row>
    <row r="742" spans="5:6">
      <c r="E742" s="258"/>
      <c r="F742" s="258"/>
    </row>
    <row r="743" spans="5:6">
      <c r="E743" s="258"/>
      <c r="F743" s="258"/>
    </row>
    <row r="744" spans="5:6">
      <c r="E744" s="258"/>
      <c r="F744" s="258"/>
    </row>
    <row r="745" spans="5:6">
      <c r="E745" s="258"/>
      <c r="F745" s="258"/>
    </row>
    <row r="746" spans="5:6">
      <c r="E746" s="258"/>
      <c r="F746" s="258"/>
    </row>
    <row r="747" spans="5:6">
      <c r="E747" s="258"/>
      <c r="F747" s="258"/>
    </row>
    <row r="748" spans="5:6">
      <c r="E748" s="258"/>
      <c r="F748" s="258"/>
    </row>
    <row r="749" spans="5:6">
      <c r="E749" s="258"/>
      <c r="F749" s="258"/>
    </row>
    <row r="750" spans="5:6">
      <c r="E750" s="258"/>
      <c r="F750" s="258"/>
    </row>
    <row r="751" spans="5:6">
      <c r="E751" s="258"/>
      <c r="F751" s="258"/>
    </row>
    <row r="752" spans="5:6">
      <c r="E752" s="258"/>
      <c r="F752" s="258"/>
    </row>
    <row r="753" spans="5:6">
      <c r="E753" s="258"/>
      <c r="F753" s="258"/>
    </row>
    <row r="754" spans="5:6">
      <c r="E754" s="258"/>
      <c r="F754" s="258"/>
    </row>
    <row r="755" spans="5:6">
      <c r="E755" s="258"/>
      <c r="F755" s="258"/>
    </row>
    <row r="756" spans="5:6">
      <c r="E756" s="258"/>
      <c r="F756" s="258"/>
    </row>
    <row r="757" spans="5:6">
      <c r="E757" s="258"/>
      <c r="F757" s="258"/>
    </row>
    <row r="758" spans="5:6">
      <c r="E758" s="258"/>
      <c r="F758" s="258"/>
    </row>
    <row r="759" spans="5:6">
      <c r="E759" s="258"/>
      <c r="F759" s="258"/>
    </row>
    <row r="760" spans="5:6">
      <c r="E760" s="258"/>
      <c r="F760" s="258"/>
    </row>
    <row r="761" spans="5:6">
      <c r="E761" s="258"/>
      <c r="F761" s="258"/>
    </row>
    <row r="762" spans="5:6">
      <c r="E762" s="258"/>
      <c r="F762" s="258"/>
    </row>
    <row r="763" spans="5:6">
      <c r="E763" s="258"/>
      <c r="F763" s="258"/>
    </row>
    <row r="764" spans="5:6">
      <c r="E764" s="258"/>
      <c r="F764" s="258"/>
    </row>
    <row r="765" spans="5:6">
      <c r="E765" s="258"/>
      <c r="F765" s="258"/>
    </row>
    <row r="766" spans="5:6">
      <c r="E766" s="258"/>
      <c r="F766" s="258"/>
    </row>
    <row r="767" spans="5:6">
      <c r="E767" s="258"/>
      <c r="F767" s="258"/>
    </row>
    <row r="768" spans="5:6">
      <c r="E768" s="258"/>
      <c r="F768" s="258"/>
    </row>
    <row r="769" spans="5:6">
      <c r="E769" s="258"/>
      <c r="F769" s="258"/>
    </row>
    <row r="770" spans="5:6">
      <c r="E770" s="258"/>
      <c r="F770" s="258"/>
    </row>
    <row r="771" spans="5:6">
      <c r="E771" s="258"/>
      <c r="F771" s="258"/>
    </row>
    <row r="772" spans="5:6">
      <c r="E772" s="258"/>
      <c r="F772" s="258"/>
    </row>
    <row r="773" spans="5:6">
      <c r="E773" s="258"/>
      <c r="F773" s="258"/>
    </row>
    <row r="774" spans="5:6">
      <c r="E774" s="258"/>
      <c r="F774" s="258"/>
    </row>
    <row r="775" spans="5:6">
      <c r="E775" s="258"/>
      <c r="F775" s="258"/>
    </row>
    <row r="776" spans="5:6">
      <c r="E776" s="258"/>
      <c r="F776" s="258"/>
    </row>
    <row r="777" spans="5:6">
      <c r="E777" s="258"/>
      <c r="F777" s="258"/>
    </row>
    <row r="778" spans="5:6">
      <c r="E778" s="258"/>
      <c r="F778" s="258"/>
    </row>
    <row r="779" spans="5:6">
      <c r="E779" s="258"/>
      <c r="F779" s="258"/>
    </row>
    <row r="780" spans="5:6">
      <c r="E780" s="258"/>
      <c r="F780" s="258"/>
    </row>
    <row r="781" spans="5:6">
      <c r="E781" s="258"/>
      <c r="F781" s="258"/>
    </row>
    <row r="782" spans="5:6">
      <c r="E782" s="258"/>
      <c r="F782" s="258"/>
    </row>
    <row r="783" spans="5:6">
      <c r="E783" s="258"/>
      <c r="F783" s="258"/>
    </row>
    <row r="784" spans="5:6">
      <c r="E784" s="258"/>
      <c r="F784" s="258"/>
    </row>
    <row r="785" spans="5:6">
      <c r="E785" s="258"/>
      <c r="F785" s="258"/>
    </row>
    <row r="786" spans="5:6">
      <c r="E786" s="258"/>
      <c r="F786" s="258"/>
    </row>
    <row r="787" spans="5:6">
      <c r="E787" s="258"/>
      <c r="F787" s="258"/>
    </row>
    <row r="788" spans="5:6">
      <c r="E788" s="258"/>
      <c r="F788" s="258"/>
    </row>
    <row r="789" spans="5:6">
      <c r="E789" s="258"/>
      <c r="F789" s="258"/>
    </row>
    <row r="790" spans="5:6">
      <c r="E790" s="258"/>
      <c r="F790" s="258"/>
    </row>
    <row r="791" spans="5:6">
      <c r="E791" s="258"/>
      <c r="F791" s="258"/>
    </row>
    <row r="792" spans="5:6">
      <c r="E792" s="258"/>
      <c r="F792" s="258"/>
    </row>
    <row r="793" spans="5:6">
      <c r="E793" s="258"/>
      <c r="F793" s="258"/>
    </row>
    <row r="794" spans="5:6">
      <c r="E794" s="258"/>
      <c r="F794" s="258"/>
    </row>
    <row r="795" spans="5:6">
      <c r="E795" s="258"/>
      <c r="F795" s="258"/>
    </row>
    <row r="796" spans="5:6">
      <c r="E796" s="258"/>
      <c r="F796" s="258"/>
    </row>
    <row r="797" spans="5:6">
      <c r="E797" s="258"/>
      <c r="F797" s="258"/>
    </row>
    <row r="798" spans="5:6">
      <c r="E798" s="258"/>
      <c r="F798" s="258"/>
    </row>
    <row r="799" spans="5:6">
      <c r="E799" s="258"/>
      <c r="F799" s="258"/>
    </row>
    <row r="800" spans="5:6">
      <c r="E800" s="258"/>
      <c r="F800" s="258"/>
    </row>
    <row r="801" spans="5:6">
      <c r="E801" s="258"/>
      <c r="F801" s="258"/>
    </row>
    <row r="802" spans="5:6">
      <c r="E802" s="258"/>
      <c r="F802" s="258"/>
    </row>
    <row r="803" spans="5:6">
      <c r="E803" s="258"/>
      <c r="F803" s="258"/>
    </row>
    <row r="804" spans="5:6">
      <c r="E804" s="258"/>
      <c r="F804" s="258"/>
    </row>
    <row r="805" spans="5:6">
      <c r="E805" s="258"/>
      <c r="F805" s="258"/>
    </row>
    <row r="806" spans="5:6">
      <c r="E806" s="258"/>
      <c r="F806" s="258"/>
    </row>
    <row r="807" spans="5:6">
      <c r="E807" s="258"/>
      <c r="F807" s="258"/>
    </row>
    <row r="808" spans="5:6">
      <c r="E808" s="258"/>
      <c r="F808" s="258"/>
    </row>
    <row r="809" spans="5:6">
      <c r="E809" s="258"/>
      <c r="F809" s="258"/>
    </row>
    <row r="810" spans="5:6">
      <c r="E810" s="258"/>
      <c r="F810" s="258"/>
    </row>
    <row r="811" spans="5:6">
      <c r="E811" s="258"/>
      <c r="F811" s="258"/>
    </row>
    <row r="812" spans="5:6">
      <c r="E812" s="258"/>
      <c r="F812" s="258"/>
    </row>
    <row r="813" spans="5:6">
      <c r="E813" s="258"/>
      <c r="F813" s="258"/>
    </row>
    <row r="814" spans="5:6">
      <c r="E814" s="258"/>
      <c r="F814" s="258"/>
    </row>
    <row r="815" spans="5:6">
      <c r="E815" s="258"/>
      <c r="F815" s="258"/>
    </row>
    <row r="816" spans="5:6">
      <c r="E816" s="258"/>
      <c r="F816" s="258"/>
    </row>
    <row r="817" spans="5:6">
      <c r="E817" s="258"/>
      <c r="F817" s="258"/>
    </row>
    <row r="818" spans="5:6">
      <c r="E818" s="258"/>
      <c r="F818" s="258"/>
    </row>
    <row r="819" spans="5:6">
      <c r="E819" s="258"/>
      <c r="F819" s="258"/>
    </row>
    <row r="820" spans="5:6">
      <c r="E820" s="258"/>
      <c r="F820" s="258"/>
    </row>
    <row r="821" spans="5:6">
      <c r="E821" s="258"/>
      <c r="F821" s="258"/>
    </row>
    <row r="822" spans="5:6">
      <c r="E822" s="258"/>
      <c r="F822" s="258"/>
    </row>
    <row r="823" spans="5:6">
      <c r="E823" s="258"/>
      <c r="F823" s="258"/>
    </row>
    <row r="824" spans="5:6">
      <c r="E824" s="258"/>
      <c r="F824" s="258"/>
    </row>
    <row r="825" spans="5:6">
      <c r="E825" s="258"/>
      <c r="F825" s="258"/>
    </row>
    <row r="826" spans="5:6">
      <c r="E826" s="258"/>
      <c r="F826" s="258"/>
    </row>
    <row r="827" spans="5:6">
      <c r="E827" s="258"/>
      <c r="F827" s="258"/>
    </row>
    <row r="828" spans="5:6">
      <c r="E828" s="258"/>
      <c r="F828" s="258"/>
    </row>
    <row r="829" spans="5:6">
      <c r="E829" s="258"/>
      <c r="F829" s="258"/>
    </row>
    <row r="830" spans="5:6">
      <c r="E830" s="258"/>
      <c r="F830" s="258"/>
    </row>
    <row r="831" spans="5:6">
      <c r="E831" s="258"/>
      <c r="F831" s="258"/>
    </row>
    <row r="832" spans="5:6">
      <c r="E832" s="258"/>
      <c r="F832" s="258"/>
    </row>
    <row r="833" spans="5:6">
      <c r="E833" s="258"/>
      <c r="F833" s="258"/>
    </row>
    <row r="834" spans="5:6">
      <c r="E834" s="258"/>
      <c r="F834" s="258"/>
    </row>
    <row r="835" spans="5:6">
      <c r="E835" s="258"/>
      <c r="F835" s="258"/>
    </row>
    <row r="836" spans="5:6">
      <c r="E836" s="258"/>
      <c r="F836" s="258"/>
    </row>
    <row r="837" spans="5:6">
      <c r="E837" s="258"/>
      <c r="F837" s="258"/>
    </row>
    <row r="838" spans="5:6">
      <c r="E838" s="258"/>
      <c r="F838" s="258"/>
    </row>
    <row r="839" spans="5:6">
      <c r="E839" s="258"/>
      <c r="F839" s="258"/>
    </row>
    <row r="840" spans="5:6">
      <c r="E840" s="258"/>
      <c r="F840" s="258"/>
    </row>
    <row r="841" spans="5:6">
      <c r="E841" s="258"/>
      <c r="F841" s="258"/>
    </row>
    <row r="842" spans="5:6">
      <c r="E842" s="258"/>
      <c r="F842" s="258"/>
    </row>
    <row r="843" spans="5:6">
      <c r="E843" s="258"/>
      <c r="F843" s="258"/>
    </row>
    <row r="844" spans="5:6">
      <c r="E844" s="258"/>
      <c r="F844" s="258"/>
    </row>
    <row r="845" spans="5:6">
      <c r="E845" s="258"/>
      <c r="F845" s="258"/>
    </row>
    <row r="846" spans="5:6">
      <c r="E846" s="258"/>
      <c r="F846" s="258"/>
    </row>
    <row r="847" spans="5:6">
      <c r="E847" s="258"/>
      <c r="F847" s="258"/>
    </row>
    <row r="848" spans="5:6">
      <c r="E848" s="258"/>
      <c r="F848" s="258"/>
    </row>
    <row r="849" spans="5:6">
      <c r="E849" s="258"/>
      <c r="F849" s="258"/>
    </row>
    <row r="850" spans="5:6">
      <c r="E850" s="258"/>
      <c r="F850" s="258"/>
    </row>
    <row r="851" spans="5:6">
      <c r="E851" s="258"/>
      <c r="F851" s="258"/>
    </row>
    <row r="852" spans="5:6">
      <c r="E852" s="258"/>
      <c r="F852" s="258"/>
    </row>
    <row r="853" spans="5:6">
      <c r="E853" s="258"/>
      <c r="F853" s="258"/>
    </row>
    <row r="854" spans="5:6">
      <c r="E854" s="258"/>
      <c r="F854" s="258"/>
    </row>
    <row r="855" spans="5:6">
      <c r="E855" s="258"/>
      <c r="F855" s="258"/>
    </row>
    <row r="856" spans="5:6">
      <c r="E856" s="258"/>
      <c r="F856" s="258"/>
    </row>
    <row r="857" spans="5:6">
      <c r="E857" s="258"/>
      <c r="F857" s="258"/>
    </row>
    <row r="858" spans="5:6">
      <c r="E858" s="258"/>
      <c r="F858" s="258"/>
    </row>
    <row r="859" spans="5:6">
      <c r="E859" s="258"/>
      <c r="F859" s="258"/>
    </row>
    <row r="860" spans="5:6">
      <c r="E860" s="258"/>
      <c r="F860" s="258"/>
    </row>
    <row r="861" spans="5:6">
      <c r="E861" s="258"/>
      <c r="F861" s="258"/>
    </row>
    <row r="862" spans="5:6">
      <c r="E862" s="258"/>
      <c r="F862" s="258"/>
    </row>
    <row r="863" spans="5:6">
      <c r="E863" s="258"/>
      <c r="F863" s="258"/>
    </row>
    <row r="864" spans="5:6">
      <c r="E864" s="258"/>
      <c r="F864" s="258"/>
    </row>
    <row r="865" spans="5:6">
      <c r="E865" s="258"/>
      <c r="F865" s="258"/>
    </row>
    <row r="866" spans="5:6">
      <c r="E866" s="258"/>
      <c r="F866" s="258"/>
    </row>
    <row r="867" spans="5:6">
      <c r="E867" s="258"/>
      <c r="F867" s="258"/>
    </row>
    <row r="868" spans="5:6">
      <c r="E868" s="258"/>
      <c r="F868" s="258"/>
    </row>
    <row r="869" spans="5:6">
      <c r="E869" s="258"/>
      <c r="F869" s="258"/>
    </row>
    <row r="870" spans="5:6">
      <c r="E870" s="258"/>
      <c r="F870" s="258"/>
    </row>
    <row r="871" spans="5:6">
      <c r="E871" s="258"/>
      <c r="F871" s="258"/>
    </row>
    <row r="872" spans="5:6">
      <c r="E872" s="258"/>
      <c r="F872" s="258"/>
    </row>
    <row r="873" spans="5:6">
      <c r="E873" s="258"/>
      <c r="F873" s="258"/>
    </row>
    <row r="874" spans="5:6">
      <c r="E874" s="258"/>
      <c r="F874" s="258"/>
    </row>
    <row r="875" spans="5:6">
      <c r="E875" s="258"/>
      <c r="F875" s="258"/>
    </row>
    <row r="876" spans="5:6">
      <c r="E876" s="258"/>
      <c r="F876" s="258"/>
    </row>
    <row r="877" spans="5:6">
      <c r="E877" s="258"/>
      <c r="F877" s="258"/>
    </row>
    <row r="878" spans="5:6">
      <c r="E878" s="258"/>
      <c r="F878" s="258"/>
    </row>
    <row r="879" spans="5:6">
      <c r="E879" s="258"/>
      <c r="F879" s="258"/>
    </row>
    <row r="880" spans="5:6">
      <c r="E880" s="258"/>
      <c r="F880" s="258"/>
    </row>
    <row r="881" spans="5:6">
      <c r="E881" s="258"/>
      <c r="F881" s="258"/>
    </row>
    <row r="882" spans="5:6">
      <c r="E882" s="258"/>
      <c r="F882" s="258"/>
    </row>
    <row r="883" spans="5:6">
      <c r="E883" s="258"/>
      <c r="F883" s="258"/>
    </row>
    <row r="884" spans="5:6">
      <c r="E884" s="258"/>
      <c r="F884" s="258"/>
    </row>
    <row r="885" spans="5:6">
      <c r="E885" s="258"/>
      <c r="F885" s="258"/>
    </row>
    <row r="886" spans="5:6">
      <c r="E886" s="258"/>
      <c r="F886" s="258"/>
    </row>
    <row r="887" spans="5:6">
      <c r="E887" s="258"/>
      <c r="F887" s="258"/>
    </row>
    <row r="888" spans="5:6">
      <c r="E888" s="258"/>
      <c r="F888" s="258"/>
    </row>
    <row r="889" spans="5:6">
      <c r="E889" s="258"/>
      <c r="F889" s="258"/>
    </row>
    <row r="890" spans="5:6">
      <c r="E890" s="258"/>
      <c r="F890" s="258"/>
    </row>
    <row r="891" spans="5:6">
      <c r="E891" s="258"/>
      <c r="F891" s="258"/>
    </row>
    <row r="892" spans="5:6">
      <c r="E892" s="258"/>
      <c r="F892" s="258"/>
    </row>
    <row r="893" spans="5:6">
      <c r="E893" s="258"/>
      <c r="F893" s="258"/>
    </row>
    <row r="894" spans="5:6">
      <c r="E894" s="258"/>
      <c r="F894" s="258"/>
    </row>
    <row r="895" spans="5:6">
      <c r="E895" s="258"/>
      <c r="F895" s="258"/>
    </row>
    <row r="896" spans="5:6">
      <c r="E896" s="258"/>
      <c r="F896" s="258"/>
    </row>
    <row r="897" spans="5:6">
      <c r="E897" s="258"/>
      <c r="F897" s="258"/>
    </row>
    <row r="898" spans="5:6">
      <c r="E898" s="258"/>
      <c r="F898" s="258"/>
    </row>
    <row r="899" spans="5:6">
      <c r="E899" s="258"/>
      <c r="F899" s="258"/>
    </row>
    <row r="900" spans="5:6">
      <c r="E900" s="258"/>
      <c r="F900" s="258"/>
    </row>
    <row r="901" spans="5:6">
      <c r="E901" s="258"/>
      <c r="F901" s="258"/>
    </row>
    <row r="902" spans="5:6">
      <c r="E902" s="258"/>
      <c r="F902" s="258"/>
    </row>
    <row r="903" spans="5:6">
      <c r="E903" s="258"/>
      <c r="F903" s="258"/>
    </row>
    <row r="904" spans="5:6">
      <c r="E904" s="258"/>
      <c r="F904" s="258"/>
    </row>
    <row r="905" spans="5:6">
      <c r="E905" s="258"/>
      <c r="F905" s="258"/>
    </row>
    <row r="906" spans="5:6">
      <c r="E906" s="258"/>
      <c r="F906" s="258"/>
    </row>
    <row r="907" spans="5:6">
      <c r="E907" s="258"/>
      <c r="F907" s="258"/>
    </row>
    <row r="908" spans="5:6">
      <c r="E908" s="258"/>
      <c r="F908" s="258"/>
    </row>
    <row r="909" spans="5:6">
      <c r="E909" s="258"/>
      <c r="F909" s="258"/>
    </row>
    <row r="910" spans="5:6">
      <c r="E910" s="258"/>
      <c r="F910" s="258"/>
    </row>
    <row r="911" spans="5:6">
      <c r="E911" s="258"/>
      <c r="F911" s="258"/>
    </row>
    <row r="912" spans="5:6">
      <c r="E912" s="258"/>
      <c r="F912" s="258"/>
    </row>
    <row r="913" spans="5:6">
      <c r="E913" s="258"/>
      <c r="F913" s="258"/>
    </row>
    <row r="914" spans="5:6">
      <c r="E914" s="258"/>
      <c r="F914" s="258"/>
    </row>
    <row r="915" spans="5:6">
      <c r="E915" s="258"/>
      <c r="F915" s="258"/>
    </row>
    <row r="916" spans="5:6">
      <c r="E916" s="258"/>
      <c r="F916" s="258"/>
    </row>
    <row r="917" spans="5:6">
      <c r="E917" s="258"/>
      <c r="F917" s="258"/>
    </row>
    <row r="918" spans="5:6">
      <c r="E918" s="258"/>
      <c r="F918" s="258"/>
    </row>
    <row r="919" spans="5:6">
      <c r="E919" s="258"/>
      <c r="F919" s="258"/>
    </row>
    <row r="920" spans="5:6">
      <c r="E920" s="258"/>
      <c r="F920" s="258"/>
    </row>
  </sheetData>
  <phoneticPr fontId="27" type="noConversion"/>
  <dataValidations count="7">
    <dataValidation allowBlank="1" showInputMessage="1" showErrorMessage="1" promptTitle="Zone for resource" sqref="G5:G35 D5:D42"/>
    <dataValidation type="list" allowBlank="1" showInputMessage="1" showErrorMessage="1" sqref="C1092:C65535">
      <formula1>SchedulingID</formula1>
    </dataValidation>
    <dataValidation type="list" allowBlank="1" showInputMessage="1" showErrorMessage="1" sqref="C5:C42">
      <formula1>Resource_ID</formula1>
    </dataValidation>
    <dataValidation type="date" operator="greaterThan" allowBlank="1" showInputMessage="1" showErrorMessage="1" errorTitle="Date entry error" error="Please enter a valid capacity effective end date that is after the capacity effective start date." sqref="F36:F920">
      <formula1>E36</formula1>
    </dataValidation>
    <dataValidation type="date" allowBlank="1" showInputMessage="1" showErrorMessage="1" errorTitle="Date entry error" error="Please enter a valid date." sqref="E36:E920">
      <formula1>1</formula1>
      <formula2>73415</formula2>
    </dataValidation>
    <dataValidation allowBlank="1" showInputMessage="1" showErrorMessage="1" errorTitle="Date entry error" error="Please enter a valid date." sqref="E5:E35"/>
    <dataValidation operator="greaterThan" allowBlank="1" showInputMessage="1" showErrorMessage="1" errorTitle="Date entry error" error="Please enter a valid capacity effective end date that is after the capacity effective start date." sqref="F5:F35"/>
  </dataValidations>
  <pageMargins left="0.7" right="0.7" top="0.75" bottom="0.75" header="0.3" footer="0.3"/>
  <pageSetup orientation="portrait" verticalDpi="0"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R517"/>
  <sheetViews>
    <sheetView zoomScaleNormal="100" workbookViewId="0">
      <selection activeCell="E21" sqref="E21"/>
    </sheetView>
  </sheetViews>
  <sheetFormatPr defaultColWidth="8.85546875" defaultRowHeight="12.75"/>
  <cols>
    <col min="1" max="1" width="6.42578125" customWidth="1"/>
    <col min="2" max="2" width="9.28515625" style="10" customWidth="1"/>
    <col min="3" max="3" width="16.140625" style="10" customWidth="1"/>
    <col min="4" max="18" width="12.7109375" style="10" customWidth="1"/>
  </cols>
  <sheetData>
    <row r="1" spans="1:18" ht="15.75">
      <c r="A1" s="9" t="s">
        <v>193</v>
      </c>
    </row>
    <row r="2" spans="1:18" ht="15.75">
      <c r="A2" s="9" t="s">
        <v>194</v>
      </c>
    </row>
    <row r="3" spans="1:18" s="11" customFormat="1" ht="63.75">
      <c r="B3" s="73" t="s">
        <v>297</v>
      </c>
      <c r="C3" s="73" t="s">
        <v>298</v>
      </c>
      <c r="D3" s="73" t="s">
        <v>257</v>
      </c>
      <c r="E3" s="73" t="s">
        <v>258</v>
      </c>
      <c r="F3" s="73" t="s">
        <v>47</v>
      </c>
      <c r="G3" s="166">
        <f>'LSE Allocations'!D7</f>
        <v>42370</v>
      </c>
      <c r="H3" s="166">
        <f>'LSE Allocations'!E7</f>
        <v>42401</v>
      </c>
      <c r="I3" s="166">
        <f>'LSE Allocations'!F7</f>
        <v>42430</v>
      </c>
      <c r="J3" s="166">
        <f>'LSE Allocations'!G7</f>
        <v>42461</v>
      </c>
      <c r="K3" s="166">
        <f>'LSE Allocations'!H7</f>
        <v>42491</v>
      </c>
      <c r="L3" s="166">
        <f>'LSE Allocations'!I7</f>
        <v>42522</v>
      </c>
      <c r="M3" s="166">
        <f>'LSE Allocations'!J7</f>
        <v>42552</v>
      </c>
      <c r="N3" s="166">
        <f>'LSE Allocations'!K7</f>
        <v>42583</v>
      </c>
      <c r="O3" s="166">
        <f>'LSE Allocations'!L7</f>
        <v>42614</v>
      </c>
      <c r="P3" s="166">
        <f>'LSE Allocations'!M7</f>
        <v>42644</v>
      </c>
      <c r="Q3" s="166">
        <f>'LSE Allocations'!N7</f>
        <v>42675</v>
      </c>
      <c r="R3" s="166">
        <f>'LSE Allocations'!O7</f>
        <v>42705</v>
      </c>
    </row>
    <row r="4" spans="1:18" s="11" customFormat="1" ht="15" customHeight="1">
      <c r="A4" s="125" t="s">
        <v>807</v>
      </c>
      <c r="B4" s="126"/>
      <c r="C4" s="111"/>
      <c r="D4" s="111"/>
      <c r="E4" s="112"/>
      <c r="F4" s="112"/>
      <c r="G4" s="113">
        <f>SUM(G5:G500)</f>
        <v>0</v>
      </c>
      <c r="H4" s="113">
        <f t="shared" ref="H4:R4" si="0">SUM(H5:H500)</f>
        <v>0</v>
      </c>
      <c r="I4" s="113">
        <f t="shared" si="0"/>
        <v>0</v>
      </c>
      <c r="J4" s="113">
        <f t="shared" si="0"/>
        <v>0</v>
      </c>
      <c r="K4" s="113">
        <f t="shared" si="0"/>
        <v>0</v>
      </c>
      <c r="L4" s="113">
        <f t="shared" si="0"/>
        <v>0</v>
      </c>
      <c r="M4" s="113">
        <f t="shared" si="0"/>
        <v>0</v>
      </c>
      <c r="N4" s="113">
        <f t="shared" si="0"/>
        <v>0</v>
      </c>
      <c r="O4" s="113">
        <f t="shared" si="0"/>
        <v>0</v>
      </c>
      <c r="P4" s="113">
        <f t="shared" si="0"/>
        <v>0</v>
      </c>
      <c r="Q4" s="113">
        <f t="shared" si="0"/>
        <v>0</v>
      </c>
      <c r="R4" s="113">
        <f t="shared" si="0"/>
        <v>0</v>
      </c>
    </row>
    <row r="5" spans="1:18">
      <c r="B5" s="89"/>
      <c r="C5" s="277"/>
      <c r="D5" s="110"/>
      <c r="E5" s="110"/>
      <c r="F5" s="155"/>
      <c r="G5" s="24"/>
      <c r="H5" s="24"/>
      <c r="I5" s="24"/>
      <c r="J5" s="24"/>
      <c r="K5" s="24"/>
      <c r="L5" s="24"/>
      <c r="M5" s="24"/>
      <c r="N5" s="24"/>
      <c r="O5" s="24"/>
      <c r="P5" s="24"/>
      <c r="Q5" s="24"/>
      <c r="R5" s="24"/>
    </row>
    <row r="6" spans="1:18">
      <c r="B6" s="89"/>
      <c r="C6" s="25"/>
      <c r="D6" s="110"/>
      <c r="E6" s="110"/>
      <c r="F6" s="155"/>
      <c r="G6" s="24"/>
      <c r="H6" s="24"/>
      <c r="I6" s="24"/>
      <c r="J6" s="24"/>
      <c r="K6" s="24"/>
      <c r="L6" s="24"/>
      <c r="M6" s="24"/>
      <c r="N6" s="24"/>
      <c r="O6" s="24"/>
      <c r="P6" s="24"/>
      <c r="Q6" s="24"/>
      <c r="R6" s="24"/>
    </row>
    <row r="7" spans="1:18">
      <c r="B7" s="74"/>
      <c r="C7" s="25"/>
      <c r="D7" s="110"/>
      <c r="E7" s="110"/>
      <c r="F7" s="155"/>
      <c r="G7" s="24"/>
      <c r="H7" s="24"/>
      <c r="I7" s="24"/>
      <c r="J7" s="24"/>
      <c r="K7" s="24"/>
      <c r="L7" s="24"/>
      <c r="M7" s="24"/>
      <c r="N7" s="24"/>
      <c r="O7" s="24"/>
      <c r="P7" s="24"/>
      <c r="Q7" s="24"/>
      <c r="R7" s="24"/>
    </row>
    <row r="8" spans="1:18">
      <c r="B8" s="74"/>
      <c r="C8" s="25"/>
      <c r="D8" s="110"/>
      <c r="E8" s="110"/>
      <c r="F8" s="155"/>
      <c r="G8" s="24"/>
      <c r="H8" s="24"/>
      <c r="I8" s="24"/>
      <c r="J8" s="24"/>
      <c r="K8" s="24"/>
      <c r="L8" s="24"/>
      <c r="M8" s="24"/>
      <c r="N8" s="24"/>
      <c r="O8" s="24"/>
      <c r="P8" s="24"/>
      <c r="Q8" s="24"/>
      <c r="R8" s="24"/>
    </row>
    <row r="9" spans="1:18" ht="12.75" customHeight="1">
      <c r="B9" s="74"/>
      <c r="C9" s="25"/>
      <c r="D9" s="110"/>
      <c r="E9" s="110"/>
      <c r="F9" s="155"/>
      <c r="G9" s="24"/>
      <c r="H9" s="24"/>
      <c r="I9" s="24"/>
      <c r="J9" s="24"/>
      <c r="K9" s="24"/>
      <c r="L9" s="24"/>
      <c r="M9" s="24"/>
      <c r="N9" s="24"/>
      <c r="O9" s="24"/>
      <c r="P9" s="24"/>
      <c r="Q9" s="24"/>
      <c r="R9" s="24"/>
    </row>
    <row r="10" spans="1:18">
      <c r="B10" s="74"/>
      <c r="C10" s="25"/>
      <c r="D10" s="110"/>
      <c r="E10" s="110"/>
      <c r="F10" s="155"/>
      <c r="G10" s="24"/>
      <c r="H10" s="24"/>
      <c r="I10" s="24"/>
      <c r="J10" s="24"/>
      <c r="K10" s="24"/>
      <c r="L10" s="24"/>
      <c r="M10" s="24"/>
      <c r="N10" s="24"/>
      <c r="O10" s="24"/>
      <c r="P10" s="24"/>
      <c r="Q10" s="24"/>
      <c r="R10" s="24"/>
    </row>
    <row r="11" spans="1:18">
      <c r="B11" s="74"/>
      <c r="C11" s="25"/>
      <c r="D11" s="110"/>
      <c r="E11" s="110"/>
      <c r="F11" s="155"/>
      <c r="G11" s="24"/>
      <c r="H11" s="24"/>
      <c r="I11" s="24"/>
      <c r="J11" s="24"/>
      <c r="K11" s="24"/>
      <c r="L11" s="24"/>
      <c r="M11" s="24"/>
      <c r="N11" s="24"/>
      <c r="O11" s="24"/>
      <c r="P11" s="24"/>
      <c r="Q11" s="24"/>
      <c r="R11" s="24"/>
    </row>
    <row r="12" spans="1:18">
      <c r="B12" s="74"/>
      <c r="C12" s="25"/>
      <c r="D12" s="110"/>
      <c r="E12" s="110"/>
      <c r="F12" s="155"/>
      <c r="G12" s="24"/>
      <c r="H12" s="24"/>
      <c r="I12" s="24"/>
      <c r="J12" s="24"/>
      <c r="K12" s="24"/>
      <c r="L12" s="24"/>
      <c r="M12" s="24"/>
      <c r="N12" s="24"/>
      <c r="O12" s="24"/>
      <c r="P12" s="24"/>
      <c r="Q12" s="24"/>
      <c r="R12" s="24"/>
    </row>
    <row r="13" spans="1:18">
      <c r="B13" s="74"/>
      <c r="C13" s="25"/>
      <c r="D13" s="110"/>
      <c r="E13" s="110"/>
      <c r="F13" s="155"/>
      <c r="G13" s="24"/>
      <c r="H13" s="24"/>
      <c r="I13" s="24"/>
      <c r="J13" s="24"/>
      <c r="K13" s="24"/>
      <c r="L13" s="24"/>
      <c r="M13" s="24"/>
      <c r="N13" s="24"/>
      <c r="O13" s="24"/>
      <c r="P13" s="24"/>
      <c r="Q13" s="24"/>
      <c r="R13" s="24"/>
    </row>
    <row r="14" spans="1:18">
      <c r="B14" s="74"/>
      <c r="C14" s="25" t="s">
        <v>206</v>
      </c>
      <c r="D14" s="110"/>
      <c r="E14" s="110"/>
      <c r="F14" s="155"/>
      <c r="G14" s="24"/>
      <c r="H14" s="24"/>
      <c r="I14" s="24"/>
      <c r="J14" s="24"/>
      <c r="K14" s="24"/>
      <c r="L14" s="24"/>
      <c r="M14" s="24"/>
      <c r="N14" s="24"/>
      <c r="O14" s="24"/>
      <c r="P14" s="24"/>
      <c r="Q14" s="24"/>
      <c r="R14" s="24"/>
    </row>
    <row r="15" spans="1:18">
      <c r="B15" s="74"/>
      <c r="C15" s="25"/>
      <c r="D15" s="110"/>
      <c r="E15" s="110"/>
      <c r="F15" s="155"/>
      <c r="G15" s="24"/>
      <c r="H15" s="24"/>
      <c r="I15" s="24"/>
      <c r="J15" s="24"/>
      <c r="K15" s="24"/>
      <c r="L15" s="24"/>
      <c r="M15" s="24"/>
      <c r="N15" s="24"/>
      <c r="O15" s="24"/>
      <c r="P15" s="24"/>
      <c r="Q15" s="24"/>
      <c r="R15" s="24"/>
    </row>
    <row r="16" spans="1:18">
      <c r="B16" s="74"/>
      <c r="C16" s="25" t="s">
        <v>206</v>
      </c>
      <c r="D16" s="110"/>
      <c r="E16" s="110"/>
      <c r="F16" s="155"/>
      <c r="G16" s="24"/>
      <c r="H16" s="24"/>
      <c r="I16" s="24"/>
      <c r="J16" s="24"/>
      <c r="K16" s="24"/>
      <c r="L16" s="24"/>
      <c r="M16" s="24"/>
      <c r="N16" s="24"/>
      <c r="O16" s="24"/>
      <c r="P16" s="24"/>
      <c r="Q16" s="24"/>
      <c r="R16" s="24"/>
    </row>
    <row r="17" spans="2:18">
      <c r="B17" s="74"/>
      <c r="C17" s="25" t="s">
        <v>206</v>
      </c>
      <c r="D17" s="110"/>
      <c r="E17" s="110"/>
      <c r="F17" s="155"/>
      <c r="G17" s="24"/>
      <c r="H17" s="24"/>
      <c r="I17" s="24"/>
      <c r="J17" s="24"/>
      <c r="K17" s="24"/>
      <c r="L17" s="24"/>
      <c r="M17" s="24"/>
      <c r="N17" s="24"/>
      <c r="O17" s="24"/>
      <c r="P17" s="24"/>
      <c r="Q17" s="24"/>
      <c r="R17" s="24"/>
    </row>
    <row r="18" spans="2:18">
      <c r="B18" s="74"/>
      <c r="C18" s="25" t="s">
        <v>206</v>
      </c>
      <c r="D18" s="110"/>
      <c r="E18" s="110"/>
      <c r="F18" s="155"/>
      <c r="G18" s="24"/>
      <c r="H18" s="24"/>
      <c r="I18" s="24"/>
      <c r="J18" s="24"/>
      <c r="K18" s="24"/>
      <c r="L18" s="24"/>
      <c r="M18" s="24"/>
      <c r="N18" s="24"/>
      <c r="O18" s="24"/>
      <c r="P18" s="24"/>
      <c r="Q18" s="24"/>
      <c r="R18" s="24"/>
    </row>
    <row r="19" spans="2:18">
      <c r="B19" s="74"/>
      <c r="C19" s="25" t="s">
        <v>206</v>
      </c>
      <c r="D19" s="110"/>
      <c r="E19" s="110"/>
      <c r="F19" s="155"/>
      <c r="G19" s="24"/>
      <c r="H19" s="24"/>
      <c r="I19" s="24"/>
      <c r="J19" s="24"/>
      <c r="K19" s="24"/>
      <c r="L19" s="24"/>
      <c r="M19" s="24"/>
      <c r="N19" s="24"/>
      <c r="O19" s="24"/>
      <c r="P19" s="24"/>
      <c r="Q19" s="24"/>
      <c r="R19" s="24"/>
    </row>
    <row r="20" spans="2:18">
      <c r="B20" s="74"/>
      <c r="C20" s="25" t="s">
        <v>206</v>
      </c>
      <c r="D20" s="110"/>
      <c r="E20" s="110"/>
      <c r="F20" s="155"/>
      <c r="G20" s="24"/>
      <c r="H20" s="24"/>
      <c r="I20" s="24"/>
      <c r="J20" s="24"/>
      <c r="K20" s="24"/>
      <c r="L20" s="24"/>
      <c r="M20" s="24"/>
      <c r="N20" s="24"/>
      <c r="O20" s="24"/>
      <c r="P20" s="24"/>
      <c r="Q20" s="24"/>
      <c r="R20" s="24"/>
    </row>
    <row r="21" spans="2:18">
      <c r="B21" s="74"/>
      <c r="C21" s="25" t="s">
        <v>206</v>
      </c>
      <c r="D21" s="110"/>
      <c r="E21" s="110"/>
      <c r="F21" s="155"/>
      <c r="G21" s="24"/>
      <c r="H21" s="24"/>
      <c r="I21" s="24"/>
      <c r="J21" s="24"/>
      <c r="K21" s="24"/>
      <c r="L21" s="24"/>
      <c r="M21" s="24"/>
      <c r="N21" s="24"/>
      <c r="O21" s="24"/>
      <c r="P21" s="24"/>
      <c r="Q21" s="24"/>
      <c r="R21" s="24"/>
    </row>
    <row r="22" spans="2:18">
      <c r="B22" s="74"/>
      <c r="C22" s="25" t="s">
        <v>206</v>
      </c>
      <c r="D22" s="110"/>
      <c r="E22" s="110"/>
      <c r="F22" s="155"/>
      <c r="G22" s="24"/>
      <c r="H22" s="24"/>
      <c r="I22" s="24"/>
      <c r="J22" s="24"/>
      <c r="K22" s="24"/>
      <c r="L22" s="24"/>
      <c r="M22" s="24"/>
      <c r="N22" s="24"/>
      <c r="O22" s="24"/>
      <c r="P22" s="24"/>
      <c r="Q22" s="24"/>
      <c r="R22" s="24"/>
    </row>
    <row r="23" spans="2:18">
      <c r="B23" s="74"/>
      <c r="C23" s="25" t="s">
        <v>206</v>
      </c>
      <c r="D23" s="110"/>
      <c r="E23" s="110"/>
      <c r="F23" s="155"/>
      <c r="G23" s="24"/>
      <c r="H23" s="24"/>
      <c r="I23" s="24"/>
      <c r="J23" s="24"/>
      <c r="K23" s="24"/>
      <c r="L23" s="24"/>
      <c r="M23" s="24"/>
      <c r="N23" s="24"/>
      <c r="O23" s="24"/>
      <c r="P23" s="24"/>
      <c r="Q23" s="24"/>
      <c r="R23" s="24"/>
    </row>
    <row r="24" spans="2:18">
      <c r="B24" s="74"/>
      <c r="C24" s="25"/>
      <c r="D24" s="110"/>
      <c r="E24" s="110"/>
      <c r="F24" s="155"/>
      <c r="G24" s="24"/>
      <c r="H24" s="24"/>
      <c r="I24" s="24"/>
      <c r="J24" s="24"/>
      <c r="K24" s="24"/>
      <c r="L24" s="24"/>
      <c r="M24" s="24"/>
      <c r="N24" s="24"/>
      <c r="O24" s="24"/>
      <c r="P24" s="24"/>
      <c r="Q24" s="24"/>
      <c r="R24" s="24"/>
    </row>
    <row r="25" spans="2:18">
      <c r="B25" s="74"/>
      <c r="C25" s="25" t="s">
        <v>206</v>
      </c>
      <c r="D25" s="110"/>
      <c r="E25" s="110"/>
      <c r="F25" s="155"/>
      <c r="G25" s="24"/>
      <c r="H25" s="24"/>
      <c r="I25" s="24"/>
      <c r="J25" s="24"/>
      <c r="K25" s="24"/>
      <c r="L25" s="24"/>
      <c r="M25" s="24"/>
      <c r="N25" s="24"/>
      <c r="O25" s="24"/>
      <c r="P25" s="24"/>
      <c r="Q25" s="24"/>
      <c r="R25" s="24"/>
    </row>
    <row r="26" spans="2:18">
      <c r="B26" s="74"/>
      <c r="C26" s="25" t="s">
        <v>206</v>
      </c>
      <c r="D26" s="110"/>
      <c r="E26" s="110"/>
      <c r="F26" s="155"/>
      <c r="G26" s="24"/>
      <c r="H26" s="24"/>
      <c r="I26" s="24"/>
      <c r="J26" s="24"/>
      <c r="K26" s="24"/>
      <c r="L26" s="24"/>
      <c r="M26" s="24"/>
      <c r="N26" s="24"/>
      <c r="O26" s="24"/>
      <c r="P26" s="24"/>
      <c r="Q26" s="24"/>
      <c r="R26" s="24"/>
    </row>
    <row r="27" spans="2:18">
      <c r="B27" s="74"/>
      <c r="C27" s="25" t="s">
        <v>206</v>
      </c>
      <c r="D27" s="110"/>
      <c r="E27" s="110"/>
      <c r="F27" s="155"/>
      <c r="G27" s="24"/>
      <c r="H27" s="24"/>
      <c r="I27" s="24"/>
      <c r="J27" s="24"/>
      <c r="K27" s="24"/>
      <c r="L27" s="24"/>
      <c r="M27" s="24"/>
      <c r="N27" s="24"/>
      <c r="O27" s="24"/>
      <c r="P27" s="24"/>
      <c r="Q27" s="24"/>
      <c r="R27" s="24"/>
    </row>
    <row r="28" spans="2:18">
      <c r="B28" s="74"/>
      <c r="C28" s="25" t="s">
        <v>206</v>
      </c>
      <c r="D28" s="110"/>
      <c r="E28" s="110"/>
      <c r="F28" s="155"/>
      <c r="G28" s="24"/>
      <c r="H28" s="24"/>
      <c r="I28" s="24"/>
      <c r="J28" s="24"/>
      <c r="K28" s="24"/>
      <c r="L28" s="24"/>
      <c r="M28" s="24"/>
      <c r="N28" s="24"/>
      <c r="O28" s="24"/>
      <c r="P28" s="24"/>
      <c r="Q28" s="24"/>
      <c r="R28" s="24"/>
    </row>
    <row r="29" spans="2:18">
      <c r="B29" s="74"/>
      <c r="C29" s="25" t="s">
        <v>206</v>
      </c>
      <c r="D29" s="110"/>
      <c r="E29" s="110"/>
      <c r="F29" s="155"/>
      <c r="G29" s="24"/>
      <c r="H29" s="24"/>
      <c r="I29" s="24"/>
      <c r="J29" s="24"/>
      <c r="K29" s="24"/>
      <c r="L29" s="24"/>
      <c r="M29" s="24"/>
      <c r="N29" s="24"/>
      <c r="O29" s="24"/>
      <c r="P29" s="24"/>
      <c r="Q29" s="24"/>
      <c r="R29" s="24"/>
    </row>
    <row r="30" spans="2:18">
      <c r="B30" s="74"/>
      <c r="C30" s="25" t="s">
        <v>206</v>
      </c>
      <c r="D30" s="110"/>
      <c r="E30" s="110"/>
      <c r="F30" s="155"/>
      <c r="G30" s="24"/>
      <c r="H30" s="24"/>
      <c r="I30" s="24"/>
      <c r="J30" s="24"/>
      <c r="K30" s="24"/>
      <c r="L30" s="24"/>
      <c r="M30" s="24"/>
      <c r="N30" s="24"/>
      <c r="O30" s="24"/>
      <c r="P30" s="24"/>
      <c r="Q30" s="24"/>
      <c r="R30" s="24"/>
    </row>
    <row r="31" spans="2:18">
      <c r="B31" s="74"/>
      <c r="C31" s="25" t="s">
        <v>206</v>
      </c>
      <c r="D31" s="110"/>
      <c r="E31" s="110"/>
      <c r="F31" s="155"/>
      <c r="G31" s="24"/>
      <c r="H31" s="24"/>
      <c r="I31" s="24"/>
      <c r="J31" s="24"/>
      <c r="K31" s="24"/>
      <c r="L31" s="24"/>
      <c r="M31" s="24"/>
      <c r="N31" s="24"/>
      <c r="O31" s="24"/>
      <c r="P31" s="24"/>
      <c r="Q31" s="24"/>
      <c r="R31" s="24"/>
    </row>
    <row r="32" spans="2:18">
      <c r="B32" s="74"/>
      <c r="C32" s="25" t="s">
        <v>206</v>
      </c>
      <c r="D32" s="110"/>
      <c r="E32" s="110"/>
      <c r="F32" s="155"/>
      <c r="G32" s="24"/>
      <c r="H32" s="24"/>
      <c r="I32" s="24"/>
      <c r="J32" s="24"/>
      <c r="K32" s="24"/>
      <c r="L32" s="24"/>
      <c r="M32" s="24"/>
      <c r="N32" s="24"/>
      <c r="O32" s="24"/>
      <c r="P32" s="24"/>
      <c r="Q32" s="24"/>
      <c r="R32" s="24"/>
    </row>
    <row r="33" spans="2:18">
      <c r="B33" s="74"/>
      <c r="C33" s="25" t="s">
        <v>206</v>
      </c>
      <c r="D33" s="110"/>
      <c r="E33" s="110"/>
      <c r="F33" s="155"/>
      <c r="G33" s="24"/>
      <c r="H33" s="24"/>
      <c r="I33" s="24"/>
      <c r="J33" s="24"/>
      <c r="K33" s="24"/>
      <c r="L33" s="24"/>
      <c r="M33" s="24"/>
      <c r="N33" s="24"/>
      <c r="O33" s="24"/>
      <c r="P33" s="24"/>
      <c r="Q33" s="24"/>
      <c r="R33" s="24"/>
    </row>
    <row r="34" spans="2:18">
      <c r="B34" s="74"/>
      <c r="C34" s="25" t="s">
        <v>206</v>
      </c>
      <c r="D34" s="110"/>
      <c r="E34" s="110"/>
      <c r="F34" s="155"/>
      <c r="G34" s="24"/>
      <c r="H34" s="24"/>
      <c r="I34" s="24"/>
      <c r="J34" s="24"/>
      <c r="K34" s="24"/>
      <c r="L34" s="24"/>
      <c r="M34" s="24"/>
      <c r="N34" s="24"/>
      <c r="O34" s="24"/>
      <c r="P34" s="24"/>
      <c r="Q34" s="24"/>
      <c r="R34" s="24"/>
    </row>
    <row r="35" spans="2:18">
      <c r="B35" s="74"/>
      <c r="C35" s="25" t="s">
        <v>206</v>
      </c>
      <c r="D35" s="110"/>
      <c r="E35" s="110"/>
      <c r="F35" s="155"/>
      <c r="G35" s="24"/>
      <c r="H35" s="24"/>
      <c r="I35" s="24"/>
      <c r="J35" s="24"/>
      <c r="K35" s="24"/>
      <c r="L35" s="24"/>
      <c r="M35" s="24"/>
      <c r="N35" s="24"/>
      <c r="O35" s="24"/>
      <c r="P35" s="24"/>
      <c r="Q35" s="24"/>
      <c r="R35" s="24"/>
    </row>
    <row r="36" spans="2:18">
      <c r="B36" s="74"/>
      <c r="C36" s="25" t="s">
        <v>206</v>
      </c>
      <c r="D36" s="110"/>
      <c r="E36" s="110"/>
      <c r="F36" s="155"/>
      <c r="G36" s="24"/>
      <c r="H36" s="24"/>
      <c r="I36" s="24"/>
      <c r="J36" s="24"/>
      <c r="K36" s="24"/>
      <c r="L36" s="24"/>
      <c r="M36" s="24"/>
      <c r="N36" s="24"/>
      <c r="O36" s="24"/>
      <c r="P36" s="24"/>
      <c r="Q36" s="24"/>
      <c r="R36" s="24"/>
    </row>
    <row r="37" spans="2:18">
      <c r="D37" s="258"/>
      <c r="E37" s="258"/>
    </row>
    <row r="38" spans="2:18">
      <c r="D38" s="258"/>
      <c r="E38" s="258"/>
    </row>
    <row r="39" spans="2:18">
      <c r="D39" s="258"/>
      <c r="E39" s="258"/>
    </row>
    <row r="40" spans="2:18">
      <c r="D40" s="258"/>
      <c r="E40" s="258"/>
    </row>
    <row r="41" spans="2:18">
      <c r="D41" s="258"/>
      <c r="E41" s="258"/>
    </row>
    <row r="42" spans="2:18">
      <c r="D42" s="258"/>
      <c r="E42" s="258"/>
    </row>
    <row r="43" spans="2:18">
      <c r="D43" s="258"/>
      <c r="E43" s="258"/>
    </row>
    <row r="44" spans="2:18">
      <c r="D44" s="258"/>
      <c r="E44" s="258"/>
    </row>
    <row r="45" spans="2:18">
      <c r="D45" s="258"/>
      <c r="E45" s="258"/>
    </row>
    <row r="46" spans="2:18">
      <c r="D46" s="258"/>
      <c r="E46" s="258"/>
    </row>
    <row r="47" spans="2:18">
      <c r="D47" s="258"/>
      <c r="E47" s="258"/>
    </row>
    <row r="48" spans="2:18">
      <c r="D48" s="258"/>
      <c r="E48" s="258"/>
    </row>
    <row r="49" spans="4:5">
      <c r="D49" s="258"/>
      <c r="E49" s="258"/>
    </row>
    <row r="50" spans="4:5">
      <c r="D50" s="258"/>
      <c r="E50" s="258"/>
    </row>
    <row r="51" spans="4:5">
      <c r="D51" s="258"/>
      <c r="E51" s="258"/>
    </row>
    <row r="52" spans="4:5">
      <c r="D52" s="258"/>
      <c r="E52" s="258"/>
    </row>
    <row r="53" spans="4:5">
      <c r="D53" s="258"/>
      <c r="E53" s="258"/>
    </row>
    <row r="54" spans="4:5">
      <c r="D54" s="258"/>
      <c r="E54" s="258"/>
    </row>
    <row r="55" spans="4:5">
      <c r="D55" s="258"/>
      <c r="E55" s="258"/>
    </row>
    <row r="56" spans="4:5">
      <c r="D56" s="258"/>
      <c r="E56" s="258"/>
    </row>
    <row r="57" spans="4:5">
      <c r="D57" s="258"/>
      <c r="E57" s="258"/>
    </row>
    <row r="58" spans="4:5">
      <c r="D58" s="258"/>
      <c r="E58" s="258"/>
    </row>
    <row r="59" spans="4:5">
      <c r="D59" s="258"/>
      <c r="E59" s="258"/>
    </row>
    <row r="60" spans="4:5">
      <c r="D60" s="258"/>
      <c r="E60" s="258"/>
    </row>
    <row r="61" spans="4:5">
      <c r="D61" s="258"/>
      <c r="E61" s="258"/>
    </row>
    <row r="62" spans="4:5">
      <c r="D62" s="258"/>
      <c r="E62" s="258"/>
    </row>
    <row r="63" spans="4:5">
      <c r="D63" s="258"/>
      <c r="E63" s="258"/>
    </row>
    <row r="64" spans="4:5">
      <c r="D64" s="258"/>
      <c r="E64" s="258"/>
    </row>
    <row r="65" spans="4:5">
      <c r="D65" s="258"/>
      <c r="E65" s="258"/>
    </row>
    <row r="66" spans="4:5">
      <c r="D66" s="258"/>
      <c r="E66" s="258"/>
    </row>
    <row r="67" spans="4:5">
      <c r="D67" s="258"/>
      <c r="E67" s="258"/>
    </row>
    <row r="68" spans="4:5">
      <c r="D68" s="258"/>
      <c r="E68" s="258"/>
    </row>
    <row r="69" spans="4:5">
      <c r="D69" s="258"/>
      <c r="E69" s="258"/>
    </row>
    <row r="70" spans="4:5">
      <c r="D70" s="258"/>
      <c r="E70" s="258"/>
    </row>
    <row r="71" spans="4:5">
      <c r="D71" s="258"/>
      <c r="E71" s="258"/>
    </row>
    <row r="72" spans="4:5">
      <c r="D72" s="258"/>
      <c r="E72" s="258"/>
    </row>
    <row r="73" spans="4:5">
      <c r="D73" s="258"/>
      <c r="E73" s="258"/>
    </row>
    <row r="74" spans="4:5">
      <c r="D74" s="258"/>
      <c r="E74" s="258"/>
    </row>
    <row r="75" spans="4:5">
      <c r="D75" s="258"/>
      <c r="E75" s="258"/>
    </row>
    <row r="76" spans="4:5">
      <c r="D76" s="258"/>
      <c r="E76" s="258"/>
    </row>
    <row r="77" spans="4:5">
      <c r="D77" s="258"/>
      <c r="E77" s="258"/>
    </row>
    <row r="78" spans="4:5">
      <c r="D78" s="258"/>
      <c r="E78" s="258"/>
    </row>
    <row r="79" spans="4:5">
      <c r="D79" s="258"/>
      <c r="E79" s="258"/>
    </row>
    <row r="80" spans="4:5">
      <c r="D80" s="258"/>
      <c r="E80" s="258"/>
    </row>
    <row r="81" spans="4:5">
      <c r="D81" s="258"/>
      <c r="E81" s="258"/>
    </row>
    <row r="82" spans="4:5">
      <c r="D82" s="258"/>
      <c r="E82" s="258"/>
    </row>
    <row r="83" spans="4:5">
      <c r="D83" s="258"/>
      <c r="E83" s="258"/>
    </row>
    <row r="84" spans="4:5">
      <c r="D84" s="258"/>
      <c r="E84" s="258"/>
    </row>
    <row r="85" spans="4:5">
      <c r="D85" s="258"/>
      <c r="E85" s="258"/>
    </row>
    <row r="86" spans="4:5">
      <c r="D86" s="258"/>
      <c r="E86" s="258"/>
    </row>
    <row r="87" spans="4:5">
      <c r="D87" s="258"/>
      <c r="E87" s="258"/>
    </row>
    <row r="88" spans="4:5">
      <c r="D88" s="258"/>
      <c r="E88" s="258"/>
    </row>
    <row r="89" spans="4:5">
      <c r="D89" s="258"/>
      <c r="E89" s="258"/>
    </row>
    <row r="90" spans="4:5">
      <c r="D90" s="258"/>
      <c r="E90" s="258"/>
    </row>
    <row r="91" spans="4:5">
      <c r="D91" s="258"/>
      <c r="E91" s="258"/>
    </row>
    <row r="92" spans="4:5">
      <c r="D92" s="258"/>
      <c r="E92" s="258"/>
    </row>
    <row r="93" spans="4:5">
      <c r="D93" s="258"/>
      <c r="E93" s="258"/>
    </row>
    <row r="94" spans="4:5">
      <c r="D94" s="258"/>
      <c r="E94" s="258"/>
    </row>
    <row r="95" spans="4:5">
      <c r="D95" s="258"/>
      <c r="E95" s="258"/>
    </row>
    <row r="96" spans="4:5">
      <c r="D96" s="258"/>
      <c r="E96" s="258"/>
    </row>
    <row r="97" spans="4:5">
      <c r="D97" s="258"/>
      <c r="E97" s="258"/>
    </row>
    <row r="98" spans="4:5">
      <c r="D98" s="258"/>
      <c r="E98" s="258"/>
    </row>
    <row r="99" spans="4:5">
      <c r="D99" s="258"/>
      <c r="E99" s="258"/>
    </row>
    <row r="100" spans="4:5">
      <c r="D100" s="258"/>
      <c r="E100" s="258"/>
    </row>
    <row r="101" spans="4:5">
      <c r="D101" s="258"/>
      <c r="E101" s="258"/>
    </row>
    <row r="102" spans="4:5">
      <c r="D102" s="258"/>
      <c r="E102" s="258"/>
    </row>
    <row r="103" spans="4:5">
      <c r="D103" s="258"/>
      <c r="E103" s="258"/>
    </row>
    <row r="104" spans="4:5">
      <c r="D104" s="258"/>
      <c r="E104" s="258"/>
    </row>
    <row r="105" spans="4:5">
      <c r="D105" s="258"/>
      <c r="E105" s="258"/>
    </row>
    <row r="106" spans="4:5">
      <c r="D106" s="258"/>
      <c r="E106" s="258"/>
    </row>
    <row r="107" spans="4:5">
      <c r="D107" s="258"/>
      <c r="E107" s="258"/>
    </row>
    <row r="108" spans="4:5">
      <c r="D108" s="258"/>
      <c r="E108" s="258"/>
    </row>
    <row r="109" spans="4:5">
      <c r="D109" s="258"/>
      <c r="E109" s="258"/>
    </row>
    <row r="110" spans="4:5">
      <c r="D110" s="258"/>
      <c r="E110" s="258"/>
    </row>
    <row r="111" spans="4:5">
      <c r="D111" s="258"/>
      <c r="E111" s="258"/>
    </row>
    <row r="112" spans="4:5">
      <c r="D112" s="258"/>
      <c r="E112" s="258"/>
    </row>
    <row r="113" spans="4:5">
      <c r="D113" s="258"/>
      <c r="E113" s="258"/>
    </row>
    <row r="114" spans="4:5">
      <c r="D114" s="258"/>
      <c r="E114" s="258"/>
    </row>
    <row r="115" spans="4:5">
      <c r="D115" s="258"/>
      <c r="E115" s="258"/>
    </row>
    <row r="116" spans="4:5">
      <c r="D116" s="258"/>
      <c r="E116" s="258"/>
    </row>
    <row r="117" spans="4:5">
      <c r="D117" s="258"/>
      <c r="E117" s="258"/>
    </row>
    <row r="118" spans="4:5">
      <c r="D118" s="258"/>
      <c r="E118" s="258"/>
    </row>
    <row r="119" spans="4:5">
      <c r="D119" s="258"/>
      <c r="E119" s="258"/>
    </row>
    <row r="120" spans="4:5">
      <c r="D120" s="258"/>
      <c r="E120" s="258"/>
    </row>
    <row r="121" spans="4:5">
      <c r="D121" s="258"/>
      <c r="E121" s="258"/>
    </row>
    <row r="122" spans="4:5">
      <c r="D122" s="258"/>
      <c r="E122" s="258"/>
    </row>
    <row r="123" spans="4:5">
      <c r="D123" s="258"/>
      <c r="E123" s="258"/>
    </row>
    <row r="124" spans="4:5">
      <c r="D124" s="258"/>
      <c r="E124" s="258"/>
    </row>
    <row r="125" spans="4:5">
      <c r="D125" s="258"/>
      <c r="E125" s="258"/>
    </row>
    <row r="126" spans="4:5">
      <c r="D126" s="258"/>
      <c r="E126" s="258"/>
    </row>
    <row r="127" spans="4:5">
      <c r="D127" s="258"/>
      <c r="E127" s="258"/>
    </row>
    <row r="128" spans="4:5">
      <c r="D128" s="258"/>
      <c r="E128" s="258"/>
    </row>
    <row r="129" spans="4:5">
      <c r="D129" s="258"/>
      <c r="E129" s="258"/>
    </row>
    <row r="130" spans="4:5">
      <c r="D130" s="258"/>
      <c r="E130" s="258"/>
    </row>
    <row r="131" spans="4:5">
      <c r="D131" s="258"/>
      <c r="E131" s="258"/>
    </row>
    <row r="132" spans="4:5">
      <c r="D132" s="258"/>
      <c r="E132" s="258"/>
    </row>
    <row r="133" spans="4:5">
      <c r="D133" s="258"/>
      <c r="E133" s="258"/>
    </row>
    <row r="134" spans="4:5">
      <c r="D134" s="258"/>
      <c r="E134" s="258"/>
    </row>
    <row r="135" spans="4:5">
      <c r="D135" s="258"/>
      <c r="E135" s="258"/>
    </row>
    <row r="136" spans="4:5">
      <c r="D136" s="258"/>
      <c r="E136" s="258"/>
    </row>
    <row r="137" spans="4:5">
      <c r="D137" s="258"/>
      <c r="E137" s="258"/>
    </row>
    <row r="138" spans="4:5">
      <c r="D138" s="258"/>
      <c r="E138" s="258"/>
    </row>
    <row r="139" spans="4:5">
      <c r="D139" s="258"/>
      <c r="E139" s="258"/>
    </row>
    <row r="140" spans="4:5">
      <c r="D140" s="258"/>
      <c r="E140" s="258"/>
    </row>
    <row r="141" spans="4:5">
      <c r="D141" s="258"/>
      <c r="E141" s="258"/>
    </row>
    <row r="142" spans="4:5">
      <c r="D142" s="258"/>
      <c r="E142" s="258"/>
    </row>
    <row r="143" spans="4:5">
      <c r="D143" s="258"/>
      <c r="E143" s="258"/>
    </row>
    <row r="144" spans="4:5">
      <c r="D144" s="258"/>
      <c r="E144" s="258"/>
    </row>
    <row r="145" spans="4:5">
      <c r="D145" s="258"/>
      <c r="E145" s="258"/>
    </row>
    <row r="146" spans="4:5">
      <c r="D146" s="258"/>
      <c r="E146" s="258"/>
    </row>
    <row r="147" spans="4:5">
      <c r="D147" s="258"/>
      <c r="E147" s="258"/>
    </row>
    <row r="148" spans="4:5">
      <c r="D148" s="258"/>
      <c r="E148" s="258"/>
    </row>
    <row r="149" spans="4:5">
      <c r="D149" s="258"/>
      <c r="E149" s="258"/>
    </row>
    <row r="150" spans="4:5">
      <c r="D150" s="258"/>
      <c r="E150" s="258"/>
    </row>
    <row r="151" spans="4:5">
      <c r="D151" s="258"/>
      <c r="E151" s="258"/>
    </row>
    <row r="152" spans="4:5">
      <c r="D152" s="258"/>
      <c r="E152" s="258"/>
    </row>
    <row r="153" spans="4:5">
      <c r="D153" s="258"/>
      <c r="E153" s="258"/>
    </row>
    <row r="154" spans="4:5">
      <c r="D154" s="258"/>
      <c r="E154" s="258"/>
    </row>
    <row r="155" spans="4:5">
      <c r="D155" s="258"/>
      <c r="E155" s="258"/>
    </row>
    <row r="156" spans="4:5">
      <c r="D156" s="258"/>
      <c r="E156" s="258"/>
    </row>
    <row r="157" spans="4:5">
      <c r="D157" s="258"/>
      <c r="E157" s="258"/>
    </row>
    <row r="158" spans="4:5">
      <c r="D158" s="258"/>
      <c r="E158" s="258"/>
    </row>
    <row r="159" spans="4:5">
      <c r="D159" s="258"/>
      <c r="E159" s="258"/>
    </row>
    <row r="160" spans="4:5">
      <c r="D160" s="258"/>
      <c r="E160" s="258"/>
    </row>
    <row r="161" spans="4:5">
      <c r="D161" s="258"/>
      <c r="E161" s="258"/>
    </row>
    <row r="162" spans="4:5">
      <c r="D162" s="258"/>
      <c r="E162" s="258"/>
    </row>
    <row r="163" spans="4:5">
      <c r="D163" s="258"/>
      <c r="E163" s="258"/>
    </row>
    <row r="164" spans="4:5">
      <c r="D164" s="258"/>
      <c r="E164" s="258"/>
    </row>
    <row r="165" spans="4:5">
      <c r="D165" s="258"/>
      <c r="E165" s="258"/>
    </row>
    <row r="166" spans="4:5">
      <c r="D166" s="258"/>
      <c r="E166" s="258"/>
    </row>
    <row r="167" spans="4:5">
      <c r="D167" s="258"/>
      <c r="E167" s="258"/>
    </row>
    <row r="168" spans="4:5">
      <c r="D168" s="258"/>
      <c r="E168" s="258"/>
    </row>
    <row r="169" spans="4:5">
      <c r="D169" s="258"/>
      <c r="E169" s="258"/>
    </row>
    <row r="170" spans="4:5">
      <c r="D170" s="258"/>
      <c r="E170" s="258"/>
    </row>
    <row r="171" spans="4:5">
      <c r="D171" s="258"/>
      <c r="E171" s="258"/>
    </row>
    <row r="172" spans="4:5">
      <c r="D172" s="258"/>
      <c r="E172" s="258"/>
    </row>
    <row r="173" spans="4:5">
      <c r="D173" s="258"/>
      <c r="E173" s="258"/>
    </row>
    <row r="174" spans="4:5">
      <c r="D174" s="258"/>
      <c r="E174" s="258"/>
    </row>
    <row r="175" spans="4:5">
      <c r="D175" s="258"/>
      <c r="E175" s="258"/>
    </row>
    <row r="176" spans="4:5">
      <c r="D176" s="258"/>
      <c r="E176" s="258"/>
    </row>
    <row r="177" spans="4:5">
      <c r="D177" s="258"/>
      <c r="E177" s="258"/>
    </row>
    <row r="178" spans="4:5">
      <c r="D178" s="258"/>
      <c r="E178" s="258"/>
    </row>
    <row r="179" spans="4:5">
      <c r="D179" s="258"/>
      <c r="E179" s="258"/>
    </row>
    <row r="180" spans="4:5">
      <c r="D180" s="258"/>
      <c r="E180" s="258"/>
    </row>
    <row r="181" spans="4:5">
      <c r="D181" s="258"/>
      <c r="E181" s="258"/>
    </row>
    <row r="182" spans="4:5">
      <c r="D182" s="258"/>
      <c r="E182" s="258"/>
    </row>
    <row r="183" spans="4:5">
      <c r="D183" s="258"/>
      <c r="E183" s="258"/>
    </row>
    <row r="184" spans="4:5">
      <c r="D184" s="258"/>
      <c r="E184" s="258"/>
    </row>
    <row r="185" spans="4:5">
      <c r="D185" s="258"/>
      <c r="E185" s="258"/>
    </row>
    <row r="186" spans="4:5">
      <c r="D186" s="258"/>
      <c r="E186" s="258"/>
    </row>
    <row r="187" spans="4:5">
      <c r="D187" s="258"/>
      <c r="E187" s="258"/>
    </row>
    <row r="188" spans="4:5">
      <c r="D188" s="258"/>
      <c r="E188" s="258"/>
    </row>
    <row r="189" spans="4:5">
      <c r="D189" s="258"/>
      <c r="E189" s="258"/>
    </row>
    <row r="190" spans="4:5">
      <c r="D190" s="258"/>
      <c r="E190" s="258"/>
    </row>
    <row r="191" spans="4:5">
      <c r="D191" s="258"/>
      <c r="E191" s="258"/>
    </row>
    <row r="192" spans="4:5">
      <c r="D192" s="258"/>
      <c r="E192" s="258"/>
    </row>
    <row r="193" spans="4:5">
      <c r="D193" s="258"/>
      <c r="E193" s="258"/>
    </row>
    <row r="194" spans="4:5">
      <c r="D194" s="258"/>
      <c r="E194" s="258"/>
    </row>
    <row r="195" spans="4:5">
      <c r="D195" s="258"/>
      <c r="E195" s="258"/>
    </row>
    <row r="196" spans="4:5">
      <c r="D196" s="258"/>
      <c r="E196" s="258"/>
    </row>
    <row r="197" spans="4:5">
      <c r="D197" s="258"/>
      <c r="E197" s="258"/>
    </row>
    <row r="198" spans="4:5">
      <c r="D198" s="258"/>
      <c r="E198" s="258"/>
    </row>
    <row r="199" spans="4:5">
      <c r="D199" s="258"/>
      <c r="E199" s="258"/>
    </row>
    <row r="200" spans="4:5">
      <c r="D200" s="258"/>
      <c r="E200" s="258"/>
    </row>
    <row r="201" spans="4:5">
      <c r="D201" s="258"/>
      <c r="E201" s="258"/>
    </row>
    <row r="202" spans="4:5">
      <c r="D202" s="258"/>
      <c r="E202" s="258"/>
    </row>
    <row r="203" spans="4:5">
      <c r="D203" s="258"/>
      <c r="E203" s="258"/>
    </row>
    <row r="204" spans="4:5">
      <c r="D204" s="258"/>
      <c r="E204" s="258"/>
    </row>
    <row r="205" spans="4:5">
      <c r="D205" s="258"/>
      <c r="E205" s="258"/>
    </row>
    <row r="206" spans="4:5">
      <c r="D206" s="258"/>
      <c r="E206" s="258"/>
    </row>
    <row r="207" spans="4:5">
      <c r="D207" s="258"/>
      <c r="E207" s="258"/>
    </row>
    <row r="208" spans="4:5">
      <c r="D208" s="258"/>
      <c r="E208" s="258"/>
    </row>
    <row r="209" spans="4:5">
      <c r="D209" s="258"/>
      <c r="E209" s="258"/>
    </row>
    <row r="210" spans="4:5">
      <c r="D210" s="258"/>
      <c r="E210" s="258"/>
    </row>
    <row r="211" spans="4:5">
      <c r="D211" s="258"/>
      <c r="E211" s="258"/>
    </row>
    <row r="212" spans="4:5">
      <c r="D212" s="258"/>
      <c r="E212" s="258"/>
    </row>
    <row r="213" spans="4:5">
      <c r="D213" s="258"/>
      <c r="E213" s="258"/>
    </row>
    <row r="214" spans="4:5">
      <c r="D214" s="258"/>
      <c r="E214" s="258"/>
    </row>
    <row r="215" spans="4:5">
      <c r="D215" s="258"/>
      <c r="E215" s="258"/>
    </row>
    <row r="216" spans="4:5">
      <c r="D216" s="258"/>
      <c r="E216" s="258"/>
    </row>
    <row r="217" spans="4:5">
      <c r="D217" s="258"/>
      <c r="E217" s="258"/>
    </row>
    <row r="218" spans="4:5">
      <c r="D218" s="258"/>
      <c r="E218" s="258"/>
    </row>
    <row r="219" spans="4:5">
      <c r="D219" s="258"/>
      <c r="E219" s="258"/>
    </row>
    <row r="220" spans="4:5">
      <c r="D220" s="258"/>
      <c r="E220" s="258"/>
    </row>
    <row r="221" spans="4:5">
      <c r="D221" s="258"/>
      <c r="E221" s="258"/>
    </row>
    <row r="222" spans="4:5">
      <c r="D222" s="258"/>
      <c r="E222" s="258"/>
    </row>
    <row r="223" spans="4:5">
      <c r="D223" s="258"/>
      <c r="E223" s="258"/>
    </row>
    <row r="224" spans="4:5">
      <c r="D224" s="258"/>
      <c r="E224" s="258"/>
    </row>
    <row r="225" spans="4:5">
      <c r="D225" s="258"/>
      <c r="E225" s="258"/>
    </row>
    <row r="226" spans="4:5">
      <c r="D226" s="258"/>
      <c r="E226" s="258"/>
    </row>
    <row r="227" spans="4:5">
      <c r="D227" s="258"/>
      <c r="E227" s="258"/>
    </row>
    <row r="228" spans="4:5">
      <c r="D228" s="258"/>
      <c r="E228" s="258"/>
    </row>
    <row r="229" spans="4:5">
      <c r="D229" s="258"/>
      <c r="E229" s="258"/>
    </row>
    <row r="230" spans="4:5">
      <c r="D230" s="258"/>
      <c r="E230" s="258"/>
    </row>
    <row r="231" spans="4:5">
      <c r="D231" s="258"/>
      <c r="E231" s="258"/>
    </row>
    <row r="232" spans="4:5">
      <c r="D232" s="258"/>
      <c r="E232" s="258"/>
    </row>
    <row r="233" spans="4:5">
      <c r="D233" s="258"/>
      <c r="E233" s="258"/>
    </row>
    <row r="234" spans="4:5">
      <c r="D234" s="258"/>
      <c r="E234" s="258"/>
    </row>
    <row r="235" spans="4:5">
      <c r="D235" s="258"/>
      <c r="E235" s="258"/>
    </row>
    <row r="236" spans="4:5">
      <c r="D236" s="258"/>
      <c r="E236" s="258"/>
    </row>
    <row r="237" spans="4:5">
      <c r="D237" s="258"/>
      <c r="E237" s="258"/>
    </row>
    <row r="238" spans="4:5">
      <c r="D238" s="258"/>
      <c r="E238" s="258"/>
    </row>
    <row r="239" spans="4:5">
      <c r="D239" s="258"/>
      <c r="E239" s="258"/>
    </row>
    <row r="240" spans="4:5">
      <c r="D240" s="258"/>
      <c r="E240" s="258"/>
    </row>
    <row r="241" spans="4:5">
      <c r="D241" s="258"/>
      <c r="E241" s="258"/>
    </row>
    <row r="242" spans="4:5">
      <c r="D242" s="258"/>
      <c r="E242" s="258"/>
    </row>
    <row r="243" spans="4:5">
      <c r="D243" s="258"/>
      <c r="E243" s="258"/>
    </row>
    <row r="244" spans="4:5">
      <c r="D244" s="258"/>
      <c r="E244" s="258"/>
    </row>
    <row r="245" spans="4:5">
      <c r="D245" s="258"/>
      <c r="E245" s="258"/>
    </row>
    <row r="246" spans="4:5">
      <c r="D246" s="258"/>
      <c r="E246" s="258"/>
    </row>
    <row r="247" spans="4:5">
      <c r="D247" s="258"/>
      <c r="E247" s="258"/>
    </row>
    <row r="248" spans="4:5">
      <c r="D248" s="258"/>
      <c r="E248" s="258"/>
    </row>
    <row r="249" spans="4:5">
      <c r="D249" s="258"/>
      <c r="E249" s="258"/>
    </row>
    <row r="250" spans="4:5">
      <c r="D250" s="258"/>
      <c r="E250" s="258"/>
    </row>
    <row r="251" spans="4:5">
      <c r="D251" s="258"/>
      <c r="E251" s="258"/>
    </row>
    <row r="252" spans="4:5">
      <c r="D252" s="258"/>
      <c r="E252" s="258"/>
    </row>
    <row r="253" spans="4:5">
      <c r="D253" s="258"/>
      <c r="E253" s="258"/>
    </row>
    <row r="254" spans="4:5">
      <c r="D254" s="258"/>
      <c r="E254" s="258"/>
    </row>
    <row r="255" spans="4:5">
      <c r="D255" s="258"/>
      <c r="E255" s="258"/>
    </row>
    <row r="256" spans="4:5">
      <c r="D256" s="258"/>
      <c r="E256" s="258"/>
    </row>
    <row r="257" spans="4:5">
      <c r="D257" s="258"/>
      <c r="E257" s="258"/>
    </row>
    <row r="258" spans="4:5">
      <c r="D258" s="258"/>
      <c r="E258" s="258"/>
    </row>
    <row r="259" spans="4:5">
      <c r="D259" s="258"/>
      <c r="E259" s="258"/>
    </row>
    <row r="260" spans="4:5">
      <c r="D260" s="258"/>
      <c r="E260" s="258"/>
    </row>
    <row r="261" spans="4:5">
      <c r="D261" s="258"/>
      <c r="E261" s="258"/>
    </row>
    <row r="262" spans="4:5">
      <c r="D262" s="258"/>
      <c r="E262" s="258"/>
    </row>
    <row r="263" spans="4:5">
      <c r="D263" s="258"/>
      <c r="E263" s="258"/>
    </row>
    <row r="264" spans="4:5">
      <c r="D264" s="258"/>
      <c r="E264" s="258"/>
    </row>
    <row r="265" spans="4:5">
      <c r="D265" s="258"/>
      <c r="E265" s="258"/>
    </row>
    <row r="266" spans="4:5">
      <c r="D266" s="258"/>
      <c r="E266" s="258"/>
    </row>
    <row r="267" spans="4:5">
      <c r="D267" s="258"/>
      <c r="E267" s="258"/>
    </row>
    <row r="268" spans="4:5">
      <c r="D268" s="258"/>
      <c r="E268" s="258"/>
    </row>
    <row r="269" spans="4:5">
      <c r="D269" s="258"/>
      <c r="E269" s="258"/>
    </row>
    <row r="270" spans="4:5">
      <c r="D270" s="258"/>
      <c r="E270" s="258"/>
    </row>
    <row r="271" spans="4:5">
      <c r="D271" s="258"/>
      <c r="E271" s="258"/>
    </row>
    <row r="272" spans="4:5">
      <c r="D272" s="258"/>
      <c r="E272" s="258"/>
    </row>
    <row r="273" spans="4:5">
      <c r="D273" s="258"/>
      <c r="E273" s="258"/>
    </row>
    <row r="274" spans="4:5">
      <c r="D274" s="258"/>
      <c r="E274" s="258"/>
    </row>
    <row r="275" spans="4:5">
      <c r="D275" s="258"/>
      <c r="E275" s="258"/>
    </row>
    <row r="276" spans="4:5">
      <c r="D276" s="258"/>
      <c r="E276" s="258"/>
    </row>
    <row r="277" spans="4:5">
      <c r="D277" s="258"/>
      <c r="E277" s="258"/>
    </row>
    <row r="278" spans="4:5">
      <c r="D278" s="258"/>
      <c r="E278" s="258"/>
    </row>
    <row r="279" spans="4:5">
      <c r="D279" s="258"/>
      <c r="E279" s="258"/>
    </row>
    <row r="280" spans="4:5">
      <c r="D280" s="258"/>
      <c r="E280" s="258"/>
    </row>
    <row r="281" spans="4:5">
      <c r="D281" s="258"/>
      <c r="E281" s="258"/>
    </row>
    <row r="282" spans="4:5">
      <c r="D282" s="258"/>
      <c r="E282" s="258"/>
    </row>
    <row r="283" spans="4:5">
      <c r="D283" s="258"/>
      <c r="E283" s="258"/>
    </row>
    <row r="284" spans="4:5">
      <c r="D284" s="258"/>
      <c r="E284" s="258"/>
    </row>
    <row r="285" spans="4:5">
      <c r="D285" s="258"/>
      <c r="E285" s="258"/>
    </row>
    <row r="286" spans="4:5">
      <c r="D286" s="258"/>
      <c r="E286" s="258"/>
    </row>
    <row r="287" spans="4:5">
      <c r="D287" s="258"/>
      <c r="E287" s="258"/>
    </row>
    <row r="288" spans="4:5">
      <c r="D288" s="258"/>
      <c r="E288" s="258"/>
    </row>
    <row r="289" spans="4:5">
      <c r="D289" s="258"/>
      <c r="E289" s="258"/>
    </row>
    <row r="290" spans="4:5">
      <c r="D290" s="258"/>
      <c r="E290" s="258"/>
    </row>
    <row r="291" spans="4:5">
      <c r="D291" s="258"/>
      <c r="E291" s="258"/>
    </row>
    <row r="292" spans="4:5">
      <c r="D292" s="258"/>
      <c r="E292" s="258"/>
    </row>
    <row r="293" spans="4:5">
      <c r="D293" s="258"/>
      <c r="E293" s="258"/>
    </row>
    <row r="294" spans="4:5">
      <c r="D294" s="258"/>
      <c r="E294" s="258"/>
    </row>
    <row r="295" spans="4:5">
      <c r="D295" s="258"/>
      <c r="E295" s="258"/>
    </row>
    <row r="296" spans="4:5">
      <c r="D296" s="258"/>
      <c r="E296" s="258"/>
    </row>
    <row r="297" spans="4:5">
      <c r="D297" s="258"/>
      <c r="E297" s="258"/>
    </row>
    <row r="298" spans="4:5">
      <c r="D298" s="258"/>
      <c r="E298" s="258"/>
    </row>
    <row r="299" spans="4:5">
      <c r="D299" s="258"/>
      <c r="E299" s="258"/>
    </row>
    <row r="300" spans="4:5">
      <c r="D300" s="258"/>
      <c r="E300" s="258"/>
    </row>
    <row r="301" spans="4:5">
      <c r="D301" s="258"/>
      <c r="E301" s="258"/>
    </row>
    <row r="302" spans="4:5">
      <c r="D302" s="258"/>
      <c r="E302" s="258"/>
    </row>
    <row r="303" spans="4:5">
      <c r="D303" s="258"/>
      <c r="E303" s="258"/>
    </row>
    <row r="304" spans="4:5">
      <c r="D304" s="258"/>
      <c r="E304" s="258"/>
    </row>
    <row r="305" spans="4:5">
      <c r="D305" s="258"/>
      <c r="E305" s="258"/>
    </row>
    <row r="306" spans="4:5">
      <c r="D306" s="258"/>
      <c r="E306" s="258"/>
    </row>
    <row r="307" spans="4:5">
      <c r="D307" s="258"/>
      <c r="E307" s="258"/>
    </row>
    <row r="308" spans="4:5">
      <c r="D308" s="258"/>
      <c r="E308" s="258"/>
    </row>
    <row r="309" spans="4:5">
      <c r="D309" s="258"/>
      <c r="E309" s="258"/>
    </row>
    <row r="310" spans="4:5">
      <c r="D310" s="258"/>
      <c r="E310" s="258"/>
    </row>
    <row r="311" spans="4:5">
      <c r="D311" s="258"/>
      <c r="E311" s="258"/>
    </row>
    <row r="312" spans="4:5">
      <c r="D312" s="258"/>
      <c r="E312" s="258"/>
    </row>
    <row r="313" spans="4:5">
      <c r="D313" s="258"/>
      <c r="E313" s="258"/>
    </row>
    <row r="314" spans="4:5">
      <c r="D314" s="258"/>
      <c r="E314" s="258"/>
    </row>
    <row r="315" spans="4:5">
      <c r="D315" s="258"/>
      <c r="E315" s="258"/>
    </row>
    <row r="316" spans="4:5">
      <c r="D316" s="258"/>
      <c r="E316" s="258"/>
    </row>
    <row r="317" spans="4:5">
      <c r="D317" s="258"/>
      <c r="E317" s="258"/>
    </row>
    <row r="318" spans="4:5">
      <c r="D318" s="258"/>
      <c r="E318" s="258"/>
    </row>
    <row r="319" spans="4:5">
      <c r="D319" s="258"/>
      <c r="E319" s="258"/>
    </row>
    <row r="320" spans="4:5">
      <c r="D320" s="258"/>
      <c r="E320" s="258"/>
    </row>
    <row r="321" spans="4:5">
      <c r="D321" s="258"/>
      <c r="E321" s="258"/>
    </row>
    <row r="322" spans="4:5">
      <c r="D322" s="258"/>
      <c r="E322" s="258"/>
    </row>
    <row r="323" spans="4:5">
      <c r="D323" s="258"/>
      <c r="E323" s="258"/>
    </row>
    <row r="324" spans="4:5">
      <c r="D324" s="258"/>
      <c r="E324" s="258"/>
    </row>
    <row r="325" spans="4:5">
      <c r="D325" s="258"/>
      <c r="E325" s="258"/>
    </row>
    <row r="326" spans="4:5">
      <c r="D326" s="258"/>
      <c r="E326" s="258"/>
    </row>
    <row r="327" spans="4:5">
      <c r="D327" s="258"/>
      <c r="E327" s="258"/>
    </row>
    <row r="328" spans="4:5">
      <c r="D328" s="258"/>
      <c r="E328" s="258"/>
    </row>
    <row r="329" spans="4:5">
      <c r="D329" s="258"/>
      <c r="E329" s="258"/>
    </row>
    <row r="330" spans="4:5">
      <c r="D330" s="258"/>
      <c r="E330" s="258"/>
    </row>
    <row r="331" spans="4:5">
      <c r="D331" s="258"/>
      <c r="E331" s="258"/>
    </row>
    <row r="332" spans="4:5">
      <c r="D332" s="258"/>
      <c r="E332" s="258"/>
    </row>
    <row r="333" spans="4:5">
      <c r="D333" s="258"/>
      <c r="E333" s="258"/>
    </row>
    <row r="334" spans="4:5">
      <c r="D334" s="258"/>
      <c r="E334" s="258"/>
    </row>
    <row r="335" spans="4:5">
      <c r="D335" s="258"/>
      <c r="E335" s="258"/>
    </row>
    <row r="336" spans="4:5">
      <c r="D336" s="258"/>
      <c r="E336" s="258"/>
    </row>
    <row r="337" spans="4:5">
      <c r="D337" s="258"/>
      <c r="E337" s="258"/>
    </row>
    <row r="338" spans="4:5">
      <c r="D338" s="258"/>
      <c r="E338" s="258"/>
    </row>
    <row r="339" spans="4:5">
      <c r="D339" s="258"/>
      <c r="E339" s="258"/>
    </row>
    <row r="340" spans="4:5">
      <c r="D340" s="258"/>
      <c r="E340" s="258"/>
    </row>
    <row r="341" spans="4:5">
      <c r="D341" s="258"/>
      <c r="E341" s="258"/>
    </row>
    <row r="342" spans="4:5">
      <c r="D342" s="258"/>
      <c r="E342" s="258"/>
    </row>
    <row r="343" spans="4:5">
      <c r="D343" s="258"/>
      <c r="E343" s="258"/>
    </row>
    <row r="344" spans="4:5">
      <c r="D344" s="258"/>
      <c r="E344" s="258"/>
    </row>
    <row r="345" spans="4:5">
      <c r="D345" s="258"/>
      <c r="E345" s="258"/>
    </row>
    <row r="346" spans="4:5">
      <c r="D346" s="258"/>
      <c r="E346" s="258"/>
    </row>
    <row r="347" spans="4:5">
      <c r="D347" s="258"/>
      <c r="E347" s="258"/>
    </row>
    <row r="348" spans="4:5">
      <c r="D348" s="258"/>
      <c r="E348" s="258"/>
    </row>
    <row r="349" spans="4:5">
      <c r="D349" s="258"/>
      <c r="E349" s="258"/>
    </row>
    <row r="350" spans="4:5">
      <c r="D350" s="258"/>
      <c r="E350" s="258"/>
    </row>
    <row r="351" spans="4:5">
      <c r="D351" s="258"/>
      <c r="E351" s="258"/>
    </row>
    <row r="352" spans="4:5">
      <c r="D352" s="258"/>
      <c r="E352" s="258"/>
    </row>
    <row r="353" spans="4:5">
      <c r="D353" s="258"/>
      <c r="E353" s="258"/>
    </row>
    <row r="354" spans="4:5">
      <c r="D354" s="258"/>
      <c r="E354" s="258"/>
    </row>
    <row r="355" spans="4:5">
      <c r="D355" s="258"/>
      <c r="E355" s="258"/>
    </row>
    <row r="356" spans="4:5">
      <c r="D356" s="258"/>
      <c r="E356" s="258"/>
    </row>
    <row r="357" spans="4:5">
      <c r="D357" s="258"/>
      <c r="E357" s="258"/>
    </row>
    <row r="358" spans="4:5">
      <c r="D358" s="258"/>
      <c r="E358" s="258"/>
    </row>
    <row r="359" spans="4:5">
      <c r="D359" s="258"/>
      <c r="E359" s="258"/>
    </row>
    <row r="360" spans="4:5">
      <c r="D360" s="258"/>
      <c r="E360" s="258"/>
    </row>
    <row r="361" spans="4:5">
      <c r="D361" s="258"/>
      <c r="E361" s="258"/>
    </row>
    <row r="362" spans="4:5">
      <c r="D362" s="258"/>
      <c r="E362" s="258"/>
    </row>
    <row r="363" spans="4:5">
      <c r="D363" s="258"/>
      <c r="E363" s="258"/>
    </row>
    <row r="364" spans="4:5">
      <c r="D364" s="258"/>
      <c r="E364" s="258"/>
    </row>
    <row r="365" spans="4:5">
      <c r="D365" s="258"/>
      <c r="E365" s="258"/>
    </row>
    <row r="366" spans="4:5">
      <c r="D366" s="258"/>
      <c r="E366" s="258"/>
    </row>
    <row r="367" spans="4:5">
      <c r="D367" s="258"/>
      <c r="E367" s="258"/>
    </row>
    <row r="368" spans="4:5">
      <c r="D368" s="258"/>
      <c r="E368" s="258"/>
    </row>
    <row r="369" spans="4:5">
      <c r="D369" s="258"/>
      <c r="E369" s="258"/>
    </row>
    <row r="370" spans="4:5">
      <c r="D370" s="258"/>
      <c r="E370" s="258"/>
    </row>
    <row r="371" spans="4:5">
      <c r="D371" s="258"/>
      <c r="E371" s="258"/>
    </row>
    <row r="372" spans="4:5">
      <c r="D372" s="258"/>
      <c r="E372" s="258"/>
    </row>
    <row r="373" spans="4:5">
      <c r="D373" s="258"/>
      <c r="E373" s="258"/>
    </row>
    <row r="374" spans="4:5">
      <c r="D374" s="258"/>
      <c r="E374" s="258"/>
    </row>
    <row r="375" spans="4:5">
      <c r="D375" s="258"/>
      <c r="E375" s="258"/>
    </row>
    <row r="376" spans="4:5">
      <c r="D376" s="258"/>
      <c r="E376" s="258"/>
    </row>
    <row r="377" spans="4:5">
      <c r="D377" s="258"/>
      <c r="E377" s="258"/>
    </row>
    <row r="378" spans="4:5">
      <c r="D378" s="258"/>
      <c r="E378" s="258"/>
    </row>
    <row r="379" spans="4:5">
      <c r="D379" s="258"/>
      <c r="E379" s="258"/>
    </row>
    <row r="380" spans="4:5">
      <c r="D380" s="258"/>
      <c r="E380" s="258"/>
    </row>
    <row r="381" spans="4:5">
      <c r="D381" s="258"/>
      <c r="E381" s="258"/>
    </row>
    <row r="382" spans="4:5">
      <c r="D382" s="258"/>
      <c r="E382" s="258"/>
    </row>
    <row r="383" spans="4:5">
      <c r="D383" s="258"/>
      <c r="E383" s="258"/>
    </row>
    <row r="384" spans="4:5">
      <c r="D384" s="258"/>
      <c r="E384" s="258"/>
    </row>
    <row r="385" spans="4:5">
      <c r="D385" s="258"/>
      <c r="E385" s="258"/>
    </row>
    <row r="386" spans="4:5">
      <c r="D386" s="258"/>
      <c r="E386" s="258"/>
    </row>
    <row r="387" spans="4:5">
      <c r="D387" s="258"/>
      <c r="E387" s="258"/>
    </row>
    <row r="388" spans="4:5">
      <c r="D388" s="258"/>
      <c r="E388" s="258"/>
    </row>
    <row r="389" spans="4:5">
      <c r="D389" s="258"/>
      <c r="E389" s="258"/>
    </row>
    <row r="390" spans="4:5">
      <c r="D390" s="258"/>
      <c r="E390" s="258"/>
    </row>
    <row r="391" spans="4:5">
      <c r="D391" s="258"/>
      <c r="E391" s="258"/>
    </row>
    <row r="392" spans="4:5">
      <c r="D392" s="258"/>
      <c r="E392" s="258"/>
    </row>
    <row r="393" spans="4:5">
      <c r="D393" s="258"/>
      <c r="E393" s="258"/>
    </row>
    <row r="394" spans="4:5">
      <c r="D394" s="258"/>
      <c r="E394" s="258"/>
    </row>
    <row r="395" spans="4:5">
      <c r="D395" s="258"/>
      <c r="E395" s="258"/>
    </row>
    <row r="396" spans="4:5">
      <c r="D396" s="258"/>
      <c r="E396" s="258"/>
    </row>
    <row r="397" spans="4:5">
      <c r="D397" s="258"/>
      <c r="E397" s="258"/>
    </row>
    <row r="398" spans="4:5">
      <c r="D398" s="258"/>
      <c r="E398" s="258"/>
    </row>
    <row r="399" spans="4:5">
      <c r="D399" s="258"/>
      <c r="E399" s="258"/>
    </row>
    <row r="400" spans="4:5">
      <c r="D400" s="258"/>
      <c r="E400" s="258"/>
    </row>
    <row r="401" spans="4:5">
      <c r="D401" s="258"/>
      <c r="E401" s="258"/>
    </row>
    <row r="402" spans="4:5">
      <c r="D402" s="258"/>
      <c r="E402" s="258"/>
    </row>
    <row r="403" spans="4:5">
      <c r="D403" s="258"/>
      <c r="E403" s="258"/>
    </row>
    <row r="404" spans="4:5">
      <c r="D404" s="258"/>
      <c r="E404" s="258"/>
    </row>
    <row r="405" spans="4:5">
      <c r="D405" s="258"/>
      <c r="E405" s="258"/>
    </row>
    <row r="406" spans="4:5">
      <c r="D406" s="258"/>
      <c r="E406" s="258"/>
    </row>
    <row r="407" spans="4:5">
      <c r="D407" s="258"/>
      <c r="E407" s="258"/>
    </row>
    <row r="408" spans="4:5">
      <c r="D408" s="258"/>
      <c r="E408" s="258"/>
    </row>
    <row r="409" spans="4:5">
      <c r="D409" s="258"/>
      <c r="E409" s="258"/>
    </row>
    <row r="410" spans="4:5">
      <c r="D410" s="258"/>
      <c r="E410" s="258"/>
    </row>
    <row r="411" spans="4:5">
      <c r="D411" s="258"/>
      <c r="E411" s="258"/>
    </row>
    <row r="412" spans="4:5">
      <c r="D412" s="258"/>
      <c r="E412" s="258"/>
    </row>
    <row r="413" spans="4:5">
      <c r="D413" s="258"/>
      <c r="E413" s="258"/>
    </row>
    <row r="414" spans="4:5">
      <c r="D414" s="258"/>
      <c r="E414" s="258"/>
    </row>
    <row r="415" spans="4:5">
      <c r="D415" s="258"/>
      <c r="E415" s="258"/>
    </row>
    <row r="416" spans="4:5">
      <c r="D416" s="258"/>
      <c r="E416" s="258"/>
    </row>
    <row r="417" spans="4:5">
      <c r="D417" s="258"/>
      <c r="E417" s="258"/>
    </row>
    <row r="418" spans="4:5">
      <c r="D418" s="258"/>
      <c r="E418" s="258"/>
    </row>
    <row r="419" spans="4:5">
      <c r="D419" s="258"/>
      <c r="E419" s="258"/>
    </row>
    <row r="420" spans="4:5">
      <c r="D420" s="258"/>
      <c r="E420" s="258"/>
    </row>
    <row r="421" spans="4:5">
      <c r="D421" s="258"/>
      <c r="E421" s="258"/>
    </row>
    <row r="422" spans="4:5">
      <c r="D422" s="258"/>
      <c r="E422" s="258"/>
    </row>
    <row r="423" spans="4:5">
      <c r="D423" s="258"/>
      <c r="E423" s="258"/>
    </row>
    <row r="424" spans="4:5">
      <c r="D424" s="258"/>
      <c r="E424" s="258"/>
    </row>
    <row r="425" spans="4:5">
      <c r="D425" s="258"/>
      <c r="E425" s="258"/>
    </row>
    <row r="426" spans="4:5">
      <c r="D426" s="258"/>
      <c r="E426" s="258"/>
    </row>
    <row r="427" spans="4:5">
      <c r="D427" s="258"/>
      <c r="E427" s="258"/>
    </row>
    <row r="428" spans="4:5">
      <c r="D428" s="258"/>
      <c r="E428" s="258"/>
    </row>
    <row r="429" spans="4:5">
      <c r="D429" s="258"/>
      <c r="E429" s="258"/>
    </row>
    <row r="430" spans="4:5">
      <c r="D430" s="258"/>
      <c r="E430" s="258"/>
    </row>
    <row r="431" spans="4:5">
      <c r="D431" s="258"/>
      <c r="E431" s="258"/>
    </row>
    <row r="432" spans="4:5">
      <c r="D432" s="258"/>
      <c r="E432" s="258"/>
    </row>
    <row r="433" spans="4:5">
      <c r="D433" s="258"/>
      <c r="E433" s="258"/>
    </row>
    <row r="434" spans="4:5">
      <c r="D434" s="258"/>
      <c r="E434" s="258"/>
    </row>
    <row r="435" spans="4:5">
      <c r="D435" s="258"/>
      <c r="E435" s="258"/>
    </row>
    <row r="436" spans="4:5">
      <c r="D436" s="258"/>
      <c r="E436" s="258"/>
    </row>
    <row r="437" spans="4:5">
      <c r="D437" s="258"/>
      <c r="E437" s="258"/>
    </row>
    <row r="438" spans="4:5">
      <c r="D438" s="258"/>
      <c r="E438" s="258"/>
    </row>
    <row r="439" spans="4:5">
      <c r="D439" s="258"/>
      <c r="E439" s="258"/>
    </row>
    <row r="440" spans="4:5">
      <c r="D440" s="258"/>
      <c r="E440" s="258"/>
    </row>
    <row r="441" spans="4:5">
      <c r="D441" s="258"/>
      <c r="E441" s="258"/>
    </row>
    <row r="442" spans="4:5">
      <c r="D442" s="258"/>
      <c r="E442" s="258"/>
    </row>
    <row r="443" spans="4:5">
      <c r="D443" s="258"/>
      <c r="E443" s="258"/>
    </row>
    <row r="444" spans="4:5">
      <c r="D444" s="258"/>
      <c r="E444" s="258"/>
    </row>
    <row r="445" spans="4:5">
      <c r="D445" s="258"/>
      <c r="E445" s="258"/>
    </row>
    <row r="446" spans="4:5">
      <c r="D446" s="258"/>
      <c r="E446" s="258"/>
    </row>
    <row r="447" spans="4:5">
      <c r="D447" s="258"/>
      <c r="E447" s="258"/>
    </row>
    <row r="448" spans="4:5">
      <c r="D448" s="258"/>
      <c r="E448" s="258"/>
    </row>
    <row r="449" spans="4:5">
      <c r="D449" s="258"/>
      <c r="E449" s="258"/>
    </row>
    <row r="450" spans="4:5">
      <c r="D450" s="258"/>
      <c r="E450" s="258"/>
    </row>
    <row r="451" spans="4:5">
      <c r="D451" s="258"/>
      <c r="E451" s="258"/>
    </row>
    <row r="452" spans="4:5">
      <c r="D452" s="258"/>
      <c r="E452" s="258"/>
    </row>
    <row r="453" spans="4:5">
      <c r="D453" s="258"/>
      <c r="E453" s="258"/>
    </row>
    <row r="454" spans="4:5">
      <c r="D454" s="258"/>
      <c r="E454" s="258"/>
    </row>
    <row r="455" spans="4:5">
      <c r="D455" s="258"/>
      <c r="E455" s="258"/>
    </row>
    <row r="456" spans="4:5">
      <c r="D456" s="258"/>
      <c r="E456" s="258"/>
    </row>
    <row r="457" spans="4:5">
      <c r="D457" s="258"/>
      <c r="E457" s="258"/>
    </row>
    <row r="458" spans="4:5">
      <c r="D458" s="258"/>
      <c r="E458" s="258"/>
    </row>
    <row r="459" spans="4:5">
      <c r="D459" s="258"/>
      <c r="E459" s="258"/>
    </row>
    <row r="460" spans="4:5">
      <c r="D460" s="258"/>
      <c r="E460" s="258"/>
    </row>
    <row r="461" spans="4:5">
      <c r="D461" s="258"/>
      <c r="E461" s="258"/>
    </row>
    <row r="462" spans="4:5">
      <c r="D462" s="258"/>
      <c r="E462" s="258"/>
    </row>
    <row r="463" spans="4:5">
      <c r="D463" s="258"/>
      <c r="E463" s="258"/>
    </row>
    <row r="464" spans="4:5">
      <c r="D464" s="258"/>
      <c r="E464" s="258"/>
    </row>
    <row r="465" spans="4:5">
      <c r="D465" s="258"/>
      <c r="E465" s="258"/>
    </row>
    <row r="466" spans="4:5">
      <c r="D466" s="258"/>
      <c r="E466" s="258"/>
    </row>
    <row r="467" spans="4:5">
      <c r="D467" s="258"/>
      <c r="E467" s="258"/>
    </row>
    <row r="468" spans="4:5">
      <c r="D468" s="258"/>
      <c r="E468" s="258"/>
    </row>
    <row r="469" spans="4:5">
      <c r="D469" s="258"/>
      <c r="E469" s="258"/>
    </row>
    <row r="470" spans="4:5">
      <c r="D470" s="258"/>
      <c r="E470" s="258"/>
    </row>
    <row r="471" spans="4:5">
      <c r="D471" s="258"/>
      <c r="E471" s="258"/>
    </row>
    <row r="472" spans="4:5">
      <c r="D472" s="258"/>
      <c r="E472" s="258"/>
    </row>
    <row r="473" spans="4:5">
      <c r="D473" s="258"/>
      <c r="E473" s="258"/>
    </row>
    <row r="474" spans="4:5">
      <c r="D474" s="258"/>
      <c r="E474" s="258"/>
    </row>
    <row r="475" spans="4:5">
      <c r="D475" s="258"/>
      <c r="E475" s="258"/>
    </row>
    <row r="476" spans="4:5">
      <c r="D476" s="258"/>
      <c r="E476" s="258"/>
    </row>
    <row r="477" spans="4:5">
      <c r="D477" s="258"/>
      <c r="E477" s="258"/>
    </row>
    <row r="478" spans="4:5">
      <c r="D478" s="258"/>
      <c r="E478" s="258"/>
    </row>
    <row r="479" spans="4:5">
      <c r="D479" s="258"/>
      <c r="E479" s="258"/>
    </row>
    <row r="480" spans="4:5">
      <c r="D480" s="258"/>
      <c r="E480" s="258"/>
    </row>
    <row r="481" spans="4:5">
      <c r="D481" s="258"/>
      <c r="E481" s="258"/>
    </row>
    <row r="482" spans="4:5">
      <c r="D482" s="258"/>
      <c r="E482" s="258"/>
    </row>
    <row r="483" spans="4:5">
      <c r="D483" s="258"/>
      <c r="E483" s="258"/>
    </row>
    <row r="484" spans="4:5">
      <c r="D484" s="258"/>
      <c r="E484" s="258"/>
    </row>
    <row r="485" spans="4:5">
      <c r="D485" s="258"/>
      <c r="E485" s="258"/>
    </row>
    <row r="486" spans="4:5">
      <c r="D486" s="258"/>
      <c r="E486" s="258"/>
    </row>
    <row r="487" spans="4:5">
      <c r="D487" s="258"/>
      <c r="E487" s="258"/>
    </row>
    <row r="488" spans="4:5">
      <c r="D488" s="258"/>
      <c r="E488" s="258"/>
    </row>
    <row r="489" spans="4:5">
      <c r="D489" s="258"/>
      <c r="E489" s="258"/>
    </row>
    <row r="490" spans="4:5">
      <c r="D490" s="258"/>
      <c r="E490" s="258"/>
    </row>
    <row r="491" spans="4:5">
      <c r="D491" s="258"/>
      <c r="E491" s="258"/>
    </row>
    <row r="492" spans="4:5">
      <c r="D492" s="258"/>
      <c r="E492" s="258"/>
    </row>
    <row r="493" spans="4:5">
      <c r="D493" s="258"/>
      <c r="E493" s="258"/>
    </row>
    <row r="494" spans="4:5">
      <c r="D494" s="258"/>
      <c r="E494" s="258"/>
    </row>
    <row r="495" spans="4:5">
      <c r="D495" s="258"/>
      <c r="E495" s="258"/>
    </row>
    <row r="496" spans="4:5">
      <c r="D496" s="258"/>
      <c r="E496" s="258"/>
    </row>
    <row r="497" spans="4:5">
      <c r="D497" s="258"/>
      <c r="E497" s="258"/>
    </row>
    <row r="498" spans="4:5">
      <c r="D498" s="258"/>
      <c r="E498" s="258"/>
    </row>
    <row r="499" spans="4:5">
      <c r="D499" s="258"/>
      <c r="E499" s="258"/>
    </row>
    <row r="500" spans="4:5">
      <c r="D500" s="258"/>
      <c r="E500" s="258"/>
    </row>
    <row r="501" spans="4:5">
      <c r="D501" s="258"/>
      <c r="E501" s="258"/>
    </row>
    <row r="502" spans="4:5">
      <c r="D502" s="258"/>
      <c r="E502" s="258"/>
    </row>
    <row r="503" spans="4:5">
      <c r="D503" s="258"/>
      <c r="E503" s="258"/>
    </row>
    <row r="504" spans="4:5">
      <c r="D504" s="258"/>
      <c r="E504" s="258"/>
    </row>
    <row r="505" spans="4:5">
      <c r="D505" s="258"/>
      <c r="E505" s="258"/>
    </row>
    <row r="506" spans="4:5">
      <c r="D506" s="258"/>
      <c r="E506" s="258"/>
    </row>
    <row r="507" spans="4:5">
      <c r="D507" s="258"/>
      <c r="E507" s="258"/>
    </row>
    <row r="508" spans="4:5">
      <c r="D508" s="258"/>
      <c r="E508" s="258"/>
    </row>
    <row r="509" spans="4:5">
      <c r="D509" s="258"/>
      <c r="E509" s="258"/>
    </row>
    <row r="510" spans="4:5">
      <c r="D510" s="258"/>
      <c r="E510" s="258"/>
    </row>
    <row r="511" spans="4:5">
      <c r="D511" s="258"/>
      <c r="E511" s="258"/>
    </row>
    <row r="512" spans="4:5">
      <c r="D512" s="258"/>
      <c r="E512" s="258"/>
    </row>
    <row r="513" spans="4:5">
      <c r="D513" s="258"/>
      <c r="E513" s="258"/>
    </row>
    <row r="514" spans="4:5">
      <c r="D514" s="258"/>
      <c r="E514" s="258"/>
    </row>
    <row r="515" spans="4:5">
      <c r="D515" s="258"/>
      <c r="E515" s="258"/>
    </row>
    <row r="516" spans="4:5">
      <c r="D516" s="258"/>
      <c r="E516" s="258"/>
    </row>
    <row r="517" spans="4:5">
      <c r="D517" s="258"/>
      <c r="E517" s="258"/>
    </row>
  </sheetData>
  <phoneticPr fontId="27" type="noConversion"/>
  <dataValidations count="4">
    <dataValidation type="date" allowBlank="1" showInputMessage="1" showErrorMessage="1" errorTitle="Date entry error" error="Please enter a valid date." sqref="D37:D517">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E37:E517">
      <formula1>D37</formula1>
    </dataValidation>
    <dataValidation allowBlank="1" showInputMessage="1" showErrorMessage="1" errorTitle="Date entry error" error="Please enter a valid date." sqref="D5:D36"/>
    <dataValidation operator="greaterThan" allowBlank="1" showInputMessage="1" showErrorMessage="1" errorTitle="Date entry error" error="Please enter a valid capacity effective end date that is after the capacity effective start date." sqref="E5:E36"/>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'ID and Local Area'!$I$2:$I$275</xm:f>
          </x14:formula1>
          <xm:sqref>C6:C36</xm:sqref>
        </x14:dataValidation>
        <x14:dataValidation type="list" allowBlank="1" showInputMessage="1" showErrorMessage="1">
          <x14:formula1>
            <xm:f>'ID and Local Area'!$K$15:$K$17</xm:f>
          </x14:formula1>
          <xm:sqref>F5:F1048576</xm:sqref>
        </x14:dataValidation>
        <x14:dataValidation type="list" allowBlank="1" showInputMessage="1" showErrorMessage="1">
          <x14:formula1>
            <xm:f>'ID and Local Area'!$I$2:$I$450</xm:f>
          </x14:formula1>
          <xm:sqref>C5</xm:sqref>
        </x14:dataValidation>
      </x14:dataValidations>
    </ex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27</vt:i4>
      </vt:variant>
    </vt:vector>
  </HeadingPairs>
  <TitlesOfParts>
    <vt:vector size="35" baseType="lpstr">
      <vt:lpstr>Certification</vt:lpstr>
      <vt:lpstr>Instructions</vt:lpstr>
      <vt:lpstr>LSE Allocations</vt:lpstr>
      <vt:lpstr>ID and Local Area</vt:lpstr>
      <vt:lpstr> Summary</vt:lpstr>
      <vt:lpstr>I_Local_Res</vt:lpstr>
      <vt:lpstr>II_Addnl Local Resource List</vt:lpstr>
      <vt:lpstr>III_Committed Flexible_res</vt:lpstr>
      <vt:lpstr>Instructions!_Toc124581190</vt:lpstr>
      <vt:lpstr>Instructions!_Toc124581191</vt:lpstr>
      <vt:lpstr>Instructions!_Toc124581214</vt:lpstr>
      <vt:lpstr>Instructions!_Toc124581495</vt:lpstr>
      <vt:lpstr>All_Flex</vt:lpstr>
      <vt:lpstr>AllFlex</vt:lpstr>
      <vt:lpstr>Apr_Flex</vt:lpstr>
      <vt:lpstr>Aug_Flex</vt:lpstr>
      <vt:lpstr>Dec_Flex</vt:lpstr>
      <vt:lpstr>EndMonth</vt:lpstr>
      <vt:lpstr>Feb_Flex</vt:lpstr>
      <vt:lpstr>Flex_cat</vt:lpstr>
      <vt:lpstr>FlexSheet</vt:lpstr>
      <vt:lpstr>Jan_Flex</vt:lpstr>
      <vt:lpstr>Jul_Flex</vt:lpstr>
      <vt:lpstr>Jun_Flex</vt:lpstr>
      <vt:lpstr>Mar_Flex</vt:lpstr>
      <vt:lpstr>May_Flex</vt:lpstr>
      <vt:lpstr>Nov_Flex</vt:lpstr>
      <vt:lpstr>Oct_Flex</vt:lpstr>
      <vt:lpstr>' Summary'!Print_Area</vt:lpstr>
      <vt:lpstr>Instructions!Print_Area</vt:lpstr>
      <vt:lpstr>I_Local_Res!Print_Titles</vt:lpstr>
      <vt:lpstr>Resource_ID</vt:lpstr>
      <vt:lpstr>RMR</vt:lpstr>
      <vt:lpstr>Sep_Flex</vt:lpstr>
      <vt:lpstr>StartMonth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Gannon, Jaime Rose</dc:creator>
  <cp:lastModifiedBy>Blackney, Robert</cp:lastModifiedBy>
  <cp:lastPrinted>2006-07-25T18:43:04Z</cp:lastPrinted>
  <dcterms:created xsi:type="dcterms:W3CDTF">2005-12-07T18:59:59Z</dcterms:created>
  <dcterms:modified xsi:type="dcterms:W3CDTF">2015-11-05T23:33:40Z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