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645" yWindow="990" windowWidth="15165" windowHeight="9645" tabRatio="949"/>
  </bookViews>
  <sheets>
    <sheet name="Certification" sheetId="1" r:id="rId1"/>
    <sheet name="Instructions " sheetId="10" r:id="rId2"/>
    <sheet name="LSE Allocations" sheetId="3" r:id="rId3"/>
    <sheet name="ID and Local Area" sheetId="4" r:id="rId4"/>
    <sheet name="Summary Year Ahead" sheetId="5" r:id="rId5"/>
    <sheet name="Summary Month Ahead" sheetId="6" r:id="rId6"/>
    <sheet name="I_Phys_Res_Import_RA_Res" sheetId="7" r:id="rId7"/>
    <sheet name="II_Construc" sheetId="8" r:id="rId8"/>
    <sheet name="III_Demand_Response" sheetId="9" r:id="rId9"/>
  </sheets>
  <definedNames>
    <definedName name="_xlnm._FilterDatabase" localSheetId="6" hidden="1">I_Phys_Res_Import_RA_Res!$A$4:$K$36</definedName>
    <definedName name="_xlnm._FilterDatabase" localSheetId="3" hidden="1">'ID and Local Area'!$A$1:$H$721</definedName>
    <definedName name="CompMonth">Certification!$B$3</definedName>
    <definedName name="EndMonth">'ID and Local Area'!$G$9:$G$21</definedName>
    <definedName name="Flex_Category">'ID and Local Area'!$K$9:$K$11</definedName>
    <definedName name="Local_Area">'LSE Allocations'!$H$73:$H$78</definedName>
    <definedName name="MCC_Bucket">'ID and Local Area'!$L$9:$L$13</definedName>
    <definedName name="Month">'LSE Allocations'!$D$7:$O$7</definedName>
    <definedName name="MthlyFlexRAR">'LSE Allocations'!$D$98:$O$99</definedName>
    <definedName name="SchedulingID">'ID and Local Area'!$A$2:$A$800</definedName>
    <definedName name="StartMonth">'ID and Local Area'!$F$9:$F$21</definedName>
    <definedName name="Z_2217AF83_9A9D_4254_ABC6_A5EBECD51169_.wvu.FilterData" localSheetId="6" hidden="1">I_Phys_Res_Import_RA_Res!$A$4:$K$36</definedName>
    <definedName name="Z_2217AF83_9A9D_4254_ABC6_A5EBECD51169_.wvu.FilterData" localSheetId="3" hidden="1">'ID and Local Area'!$A$1:$H$721</definedName>
    <definedName name="Z_2217AF83_9A9D_4254_ABC6_A5EBECD51169_.wvu.PrintArea" localSheetId="2" hidden="1">'LSE Allocations'!$A$1:$P$101</definedName>
    <definedName name="Z_2217AF83_9A9D_4254_ABC6_A5EBECD51169_.wvu.PrintArea" localSheetId="5" hidden="1">'Summary Month Ahead'!$A$1:$H$33</definedName>
    <definedName name="Z_2217AF83_9A9D_4254_ABC6_A5EBECD51169_.wvu.PrintArea" localSheetId="4" hidden="1">'Summary Year Ahead'!$A$1:$G$37</definedName>
    <definedName name="Z_2217AF83_9A9D_4254_ABC6_A5EBECD51169_.wvu.PrintTitles" localSheetId="6" hidden="1">I_Phys_Res_Import_RA_Res!$1:$4</definedName>
    <definedName name="Z_2217AF83_9A9D_4254_ABC6_A5EBECD51169_.wvu.PrintTitles" localSheetId="8" hidden="1">III_Demand_Response!$1:$4</definedName>
    <definedName name="Z_2217AF83_9A9D_4254_ABC6_A5EBECD51169_.wvu.Rows" localSheetId="2" hidden="1">'LSE Allocations'!$8:$8</definedName>
    <definedName name="Zone">'ID and Local Area'!$H$10:$H$13</definedName>
  </definedNames>
  <calcPr calcId="145621" calcMode="manual"/>
  <customWorkbookViews>
    <customWorkbookView name="Yang, Peizhi (Intern) - Personal View" guid="{2217AF83-9A9D-4254-ABC6-A5EBECD51169}" mergeInterval="0" personalView="1" maximized="1" windowWidth="1276" windowHeight="793" tabRatio="949" activeSheetId="6" showComments="commIndAndComment"/>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E6" i="9" l="1"/>
  <c r="E8" i="9"/>
  <c r="E9" i="9"/>
  <c r="E10" i="9"/>
  <c r="E5" i="9"/>
  <c r="M11" i="9"/>
  <c r="M10" i="9"/>
  <c r="M9" i="9"/>
  <c r="M8" i="9"/>
  <c r="M7" i="9"/>
  <c r="M6" i="9"/>
  <c r="M5" i="9"/>
  <c r="E4" i="8" l="1"/>
  <c r="D4" i="7"/>
  <c r="G4" i="7"/>
  <c r="E4" i="7"/>
  <c r="H4" i="7"/>
  <c r="F4" i="7"/>
  <c r="L5" i="7" l="1"/>
  <c r="L6" i="7"/>
  <c r="L7" i="7"/>
  <c r="H4" i="9"/>
  <c r="F19" i="5"/>
  <c r="E44" i="6" l="1"/>
  <c r="D51" i="6" s="1"/>
  <c r="C44" i="6"/>
  <c r="D49" i="6" s="1"/>
  <c r="E4" i="6"/>
  <c r="C49" i="6" s="1"/>
  <c r="E4" i="5"/>
  <c r="E6" i="5" s="1"/>
  <c r="C50" i="6" l="1"/>
  <c r="F49" i="6"/>
  <c r="C51" i="6"/>
  <c r="E51" i="6" s="1"/>
  <c r="C52" i="6"/>
  <c r="C45" i="6" s="1"/>
  <c r="B4" i="1"/>
  <c r="A48" i="6" s="1"/>
  <c r="B51" i="6" s="1"/>
  <c r="M6" i="7"/>
  <c r="M7" i="7"/>
  <c r="L8" i="7"/>
  <c r="M8" i="7"/>
  <c r="L9" i="7"/>
  <c r="M9" i="7"/>
  <c r="L10" i="7"/>
  <c r="M10" i="7"/>
  <c r="L11" i="7"/>
  <c r="M11" i="7"/>
  <c r="L12" i="7"/>
  <c r="M12" i="7"/>
  <c r="L13" i="7"/>
  <c r="M13" i="7"/>
  <c r="L14" i="7"/>
  <c r="M14" i="7"/>
  <c r="L15" i="7"/>
  <c r="M15" i="7"/>
  <c r="L16" i="7"/>
  <c r="M16" i="7"/>
  <c r="L17" i="7"/>
  <c r="M17" i="7"/>
  <c r="L18" i="7"/>
  <c r="M18" i="7"/>
  <c r="L19" i="7"/>
  <c r="M19" i="7"/>
  <c r="L20" i="7"/>
  <c r="M20" i="7"/>
  <c r="L21" i="7"/>
  <c r="M21" i="7"/>
  <c r="L22" i="7"/>
  <c r="M22" i="7"/>
  <c r="L23" i="7"/>
  <c r="M23" i="7"/>
  <c r="L24" i="7"/>
  <c r="M24" i="7"/>
  <c r="L25" i="7"/>
  <c r="M25" i="7"/>
  <c r="L26" i="7"/>
  <c r="M26" i="7"/>
  <c r="L27" i="7"/>
  <c r="M27" i="7"/>
  <c r="L28" i="7"/>
  <c r="M28" i="7"/>
  <c r="L29" i="7"/>
  <c r="M29" i="7"/>
  <c r="L30" i="7"/>
  <c r="M30" i="7"/>
  <c r="L31" i="7"/>
  <c r="M31" i="7"/>
  <c r="L32" i="7"/>
  <c r="M32" i="7"/>
  <c r="L33" i="7"/>
  <c r="M33" i="7"/>
  <c r="L34" i="7"/>
  <c r="M34" i="7"/>
  <c r="L35" i="7"/>
  <c r="M35" i="7"/>
  <c r="L36" i="7"/>
  <c r="M36" i="7"/>
  <c r="M5" i="7"/>
  <c r="M1" i="7"/>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K5" i="8"/>
  <c r="J5" i="8"/>
  <c r="H1" i="8"/>
  <c r="D4" i="8"/>
  <c r="G4" i="9"/>
  <c r="J1" i="9"/>
  <c r="D10" i="9" s="1"/>
  <c r="A11" i="10"/>
  <c r="A10" i="10"/>
  <c r="A9" i="10"/>
  <c r="A8" i="10"/>
  <c r="D44" i="6"/>
  <c r="B40" i="6"/>
  <c r="B39" i="6"/>
  <c r="B38" i="6"/>
  <c r="B37" i="6"/>
  <c r="B36" i="6"/>
  <c r="G16" i="6"/>
  <c r="F16" i="6"/>
  <c r="E16" i="6"/>
  <c r="D16" i="6"/>
  <c r="D22" i="6" s="1"/>
  <c r="E31" i="6"/>
  <c r="E30" i="6"/>
  <c r="C20" i="6"/>
  <c r="D19" i="5"/>
  <c r="G19" i="5"/>
  <c r="G18" i="5"/>
  <c r="F18" i="5"/>
  <c r="E19" i="5"/>
  <c r="E18" i="5"/>
  <c r="D18" i="5"/>
  <c r="E11" i="5"/>
  <c r="E10" i="6" s="1"/>
  <c r="F11" i="5"/>
  <c r="F10" i="6" s="1"/>
  <c r="E36" i="5"/>
  <c r="E35" i="5"/>
  <c r="C24" i="5"/>
  <c r="E7" i="5"/>
  <c r="E9" i="5" s="1"/>
  <c r="E45" i="6" l="1"/>
  <c r="D45" i="6"/>
  <c r="D50" i="6"/>
  <c r="F51" i="6"/>
  <c r="B19" i="5"/>
  <c r="M4" i="8"/>
  <c r="L4" i="8"/>
  <c r="C36" i="6"/>
  <c r="E36" i="6" s="1"/>
  <c r="B44" i="6"/>
  <c r="B45" i="6" s="1"/>
  <c r="D5" i="9"/>
  <c r="O4" i="7"/>
  <c r="N4" i="7"/>
  <c r="C39" i="6"/>
  <c r="D9" i="9"/>
  <c r="D7" i="9"/>
  <c r="D11" i="9"/>
  <c r="F20" i="5"/>
  <c r="E20" i="5"/>
  <c r="G20" i="5"/>
  <c r="D6" i="9"/>
  <c r="D8" i="9"/>
  <c r="D20" i="5"/>
  <c r="D26" i="5" s="1"/>
  <c r="E4" i="9"/>
  <c r="C37" i="6"/>
  <c r="C38" i="6"/>
  <c r="F8" i="5"/>
  <c r="F9" i="5" s="1"/>
  <c r="C40" i="6"/>
  <c r="B49" i="6"/>
  <c r="B50" i="6"/>
  <c r="F4" i="9" l="1"/>
  <c r="C18" i="5" s="1"/>
  <c r="C20" i="5" s="1"/>
  <c r="N5" i="9"/>
  <c r="C35" i="5" s="1"/>
  <c r="D4" i="9"/>
  <c r="B52" i="6"/>
  <c r="O5" i="9"/>
  <c r="C36" i="5" s="1"/>
  <c r="D36" i="6"/>
  <c r="E49" i="6"/>
  <c r="E39" i="6"/>
  <c r="D39" i="6"/>
  <c r="E38" i="6"/>
  <c r="D38" i="6"/>
  <c r="D37" i="6"/>
  <c r="E37" i="6"/>
  <c r="D40" i="6"/>
  <c r="E40" i="6"/>
  <c r="F8" i="6"/>
  <c r="F9" i="6" s="1"/>
  <c r="F11" i="6" s="1"/>
  <c r="B30" i="6" s="1"/>
  <c r="F10" i="5"/>
  <c r="E6" i="6"/>
  <c r="E7" i="6"/>
  <c r="C16" i="6" l="1"/>
  <c r="B16" i="6" s="1"/>
  <c r="F12" i="5"/>
  <c r="B35" i="5" s="1"/>
  <c r="D35" i="5" s="1"/>
  <c r="F35" i="5" s="1"/>
  <c r="E10" i="5"/>
  <c r="E12" i="5" s="1"/>
  <c r="C30" i="6"/>
  <c r="D30" i="6" s="1"/>
  <c r="F30" i="6" s="1"/>
  <c r="B18" i="5"/>
  <c r="B20" i="5" s="1"/>
  <c r="C31" i="6"/>
  <c r="E9" i="6"/>
  <c r="E11" i="6" s="1"/>
  <c r="E12" i="6" s="1"/>
  <c r="C27" i="5" l="1"/>
  <c r="C28" i="5"/>
  <c r="C26" i="5"/>
  <c r="E26" i="5" s="1"/>
  <c r="C22" i="6"/>
  <c r="G17" i="6"/>
  <c r="C24" i="6"/>
  <c r="D17" i="6"/>
  <c r="C17" i="6"/>
  <c r="E13" i="5"/>
  <c r="E50" i="6"/>
  <c r="F50" i="6" s="1"/>
  <c r="D52" i="6"/>
  <c r="B36" i="5"/>
  <c r="D36" i="5" s="1"/>
  <c r="F36" i="5" s="1"/>
  <c r="B31" i="6"/>
  <c r="D31" i="6" s="1"/>
  <c r="F31" i="6" s="1"/>
  <c r="G26" i="5" l="1"/>
  <c r="F26" i="5"/>
  <c r="D27" i="5"/>
  <c r="E27" i="5" s="1"/>
  <c r="C23" i="6"/>
  <c r="E17" i="6"/>
  <c r="F17" i="6"/>
  <c r="B17" i="6"/>
  <c r="E52" i="6"/>
  <c r="F52" i="6" s="1"/>
  <c r="E21" i="5"/>
  <c r="F21" i="5"/>
  <c r="G21" i="5"/>
  <c r="D21" i="5"/>
  <c r="B21" i="5"/>
  <c r="C21" i="5"/>
  <c r="D28" i="5" l="1"/>
  <c r="F27" i="5"/>
  <c r="G27" i="5"/>
  <c r="G22" i="6"/>
  <c r="E22" i="6"/>
  <c r="D23" i="6" l="1"/>
  <c r="G23" i="6" s="1"/>
  <c r="F22" i="6"/>
  <c r="E28" i="5"/>
  <c r="G28" i="5"/>
  <c r="E23" i="6" l="1"/>
  <c r="D24" i="6" s="1"/>
  <c r="G24" i="6" s="1"/>
  <c r="D29" i="5"/>
  <c r="E29" i="5"/>
  <c r="F28" i="5"/>
  <c r="F23" i="6"/>
  <c r="E24" i="6" l="1"/>
  <c r="D25" i="6" s="1"/>
  <c r="F29" i="5"/>
  <c r="G29" i="5"/>
  <c r="E25" i="6" l="1"/>
  <c r="F25" i="6" s="1"/>
  <c r="F24" i="6"/>
  <c r="G25" i="6" l="1"/>
</calcChain>
</file>

<file path=xl/sharedStrings.xml><?xml version="1.0" encoding="utf-8"?>
<sst xmlns="http://schemas.openxmlformats.org/spreadsheetml/2006/main" count="3911" uniqueCount="1850">
  <si>
    <t>Totals</t>
  </si>
  <si>
    <t xml:space="preserve">Summary Table 7 Claimed Flexible Capacity vs. Countable 
Flexible Capacity  Under Category Requirements (MW) </t>
    <phoneticPr fontId="6" type="noConversion"/>
  </si>
  <si>
    <r>
      <t>Local RA (MW):</t>
    </r>
    <r>
      <rPr>
        <sz val="12"/>
        <rFont val="Times New Roman"/>
        <family val="1"/>
      </rPr>
      <t xml:space="preserve"> This column is used to tabulate the Local RA MW that the LSE is using to count towards their Local RA obligations during the course of 2015.  This column is tabulated on the Month Ahead summary tab in Summary Table 5, but not on the Year Ahead summary tab.  LSEs are to enter the amount of Local RA that the resource provided in the Year Ahead Local RA Filing.  Entering this information separate from the System RA MW is meant to do two things - provide a means to tabulate Local RA MW from a unit even if it is affected by the outage counting rules, and in the event that the unit has a monthly NQC value, and the resource is listed at the August value for Local RA and at the month specific value for System RA.  Import resources are not able to meet Local RA obligations, thus for import  resources please enter "0" in this column. </t>
    </r>
    <r>
      <rPr>
        <b/>
        <sz val="12"/>
        <rFont val="Times New Roman"/>
        <family val="1"/>
      </rPr>
      <t>This column is not needed for the Year Ahead System RA Filing, and only needed for the Month Ahead System RA Filing.  For the Year Ahead Filing there is a Local RA template.</t>
    </r>
  </si>
  <si>
    <t>Flexible category</t>
  </si>
  <si>
    <r>
      <t xml:space="preserve">System RA Capacity (MW) – </t>
    </r>
    <r>
      <rPr>
        <sz val="12"/>
        <rFont val="Times New Roman"/>
        <family val="1"/>
      </rPr>
      <t xml:space="preserve">The MW quantity of capacity of the program.  Please enter separate amounts if the program is in more than one service area, and designate a "Zonal" location for each program.  Please also enter separate information if the MW quantity differs by month.  This is to facilitate compliance and implementation of the Path 26 constraint.  </t>
    </r>
  </si>
  <si>
    <t>To add additional DR resources to this worksheet use the rows under the locked cells.</t>
  </si>
  <si>
    <r>
      <t xml:space="preserve">System RA Capacity (MW) </t>
    </r>
    <r>
      <rPr>
        <sz val="12"/>
        <rFont val="Times New Roman"/>
        <family val="1"/>
      </rPr>
      <t xml:space="preserve">– This column is used to tabulate the claimed System RA by resource bucket.  LSE are to use this column to show system compliance. </t>
    </r>
  </si>
  <si>
    <t>Flex Category #3 (Maximum)</t>
  </si>
  <si>
    <t>N/A</t>
  </si>
  <si>
    <t>Resources procured by zone (MW) Phys.+ DR tabs</t>
  </si>
  <si>
    <t>Zonal RAR (Peak demand)</t>
  </si>
  <si>
    <t>Summary Table 6
Total Claimed Flexible Resource Adequacy Capacity by Category (MW)</t>
  </si>
  <si>
    <t>Local RAR - CAM/ RMR(MW)</t>
  </si>
  <si>
    <r>
      <rPr>
        <b/>
        <sz val="12"/>
        <rFont val="Times New Roman"/>
        <family val="1"/>
      </rPr>
      <t>Committed Flexible RA capacity (MW)</t>
    </r>
    <r>
      <rPr>
        <sz val="12"/>
        <rFont val="Times New Roman"/>
        <family val="1"/>
      </rPr>
      <t xml:space="preserve">: This column is used to tabulate the Committed flexible RA capacity (MW) that the LSE is using to count towards their 2015 flexible RA requirement.  This column is tabulated on the month ahead summary sheet  in Summary Table 6 and 7, but not on the Year Ahead summary sheet.  LSEs are to enter the amount of Committed Flexible RA that the resource is contracted to provide. </t>
    </r>
    <r>
      <rPr>
        <b/>
        <sz val="12"/>
        <rFont val="Times New Roman"/>
        <family val="1"/>
      </rPr>
      <t>This column is not needed for the Year Ahead System RA Filing, and only needed for the Month Ahead System RA Filing.  For the Year Ahead Filing there is a Local/Flexibility RA template.</t>
    </r>
  </si>
  <si>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 off contract obligation of the resource.  For example, Category 1 resources will have a contract must offer obligation to economically submit bids in to ISO markets 17 hours a day from 5 am to 10pm. Table 2 below summarizes the category must off obligations and the categroy limits for compliance.</t>
    </r>
  </si>
  <si>
    <r>
      <rPr>
        <b/>
        <sz val="12"/>
        <rFont val="Times New Roman"/>
        <family val="1"/>
      </rPr>
      <t>System RA Capacity (MW)</t>
    </r>
    <r>
      <rPr>
        <sz val="12"/>
        <rFont val="Times New Roman"/>
        <family val="1"/>
      </rPr>
      <t xml:space="preserve"> – This column is used to tabulate the claimed System RA by resource bucket.  LSE are to use this column to show system compliance. </t>
    </r>
  </si>
  <si>
    <t>System RA Capacity (MW)</t>
  </si>
  <si>
    <t>Flexible RA (MW)</t>
  </si>
  <si>
    <t xml:space="preserve">This table draws the LSE's monthly flexibille category RARs (reported in table 6 of the LSE Allocation tab). Column C reports the Categroy requirement: for category 3 the requirement is a maxmimum MW value, for category 2 the requirement is a cummulative maximum of category 1 and 2, and for categroy 1 the requirement is a mimimum MW value.  Column  D reports the claimed Capacity by MW. The claimed capacity is cummulative for Category 2 (the capacity claimed from bucket 2 is added to the amount countable from bucket 3).  Coulmn E reports the countable capacity by MW for each bucket.  Category 2 is a cummulative value of category 1 and 2.  Column F reports any excess or shortage in meeting the monthly flexibility requirements.  </t>
  </si>
  <si>
    <r>
      <t xml:space="preserve">Resource MCC Bucket Category – </t>
    </r>
    <r>
      <rPr>
        <sz val="12"/>
        <rFont val="Times New Roman"/>
        <family val="1"/>
      </rPr>
      <t>This is now a drop down column where an LSE selects the resource bucket based on physical or contractual operating limitations.   The five Resource Categories for the 2015 Year-Ahead RA Filing are:</t>
    </r>
  </si>
  <si>
    <t>System RA (MW)</t>
  </si>
  <si>
    <r>
      <t xml:space="preserve">System RA Capacity (MW) </t>
    </r>
    <r>
      <rPr>
        <sz val="12"/>
        <rFont val="Times New Roman"/>
        <family val="1"/>
      </rPr>
      <t>– This column is used to tabulate the claimed System RA by resource bucket.  LSE are to use this column to show system compliance. For export commitments that are to be met with RA Resources, list the export commitment as a negative number and any resource used to meet that commitment as a positive number.  That way, it will debit against the RA capacity listed to ensure that resources are available to meet the export commitment in addition to the LSE's RA obligation.</t>
    </r>
  </si>
  <si>
    <t>Table 4  summarizes the necessary flows across Path 26.  The table computes the amount of necessary path flows into the two zones of California, SP26 and NP26.  This is to properly account for constraints on flows across Path 26. Zonal RAR for this table is computed from the TAC area specific Peak Demands computed in Summary Table 1.  A Zonal RAR is established for the zone, resources are summed by zone to meet it, Path 26 allocations are taken into account and the necessary flow across Path 26 is computed in column F .  The resources located in zones are summed from the resource worksheets, based on their Zonal/Local Designation.  All resource tabs are summed according to their zonal designation.  The template then tallies the resources listed as being located in or delivered into that zone, and nets out whether the LSE has provided sufficient resources to meet load in the zone.  If not, there is a necessary flow across Path 26 to meet load the zonal RAR.</t>
  </si>
  <si>
    <t xml:space="preserve">Summary Table 7, Claimed Flexible Capacity vs. Countable Flexible Capacity  Under Category Requirements (MW) </t>
  </si>
  <si>
    <t xml:space="preserve">Summary Table 6, Claimed Flexible Capacity reported for each Category (MW) </t>
  </si>
  <si>
    <t>This table draws the flexible capacity reported in each category from the Physical resource and Demand Response worksheets. It also provides a percentage for each category of the amount of resources over the total flexible RAR.</t>
  </si>
  <si>
    <t>PIT PH 3 UNITS 1, 2 &amp; 3 AGGREGATE</t>
  </si>
  <si>
    <t>PWEST_1_UNIT</t>
  </si>
  <si>
    <t>PACIFIC WEST 1 WIND GENERATION</t>
  </si>
  <si>
    <t>SUNRAY ENERGY, INC. - SEGS 2</t>
  </si>
  <si>
    <t>RIPON COGENERATION, INC.</t>
  </si>
  <si>
    <t>SPBURN_7_SNOWMT</t>
  </si>
  <si>
    <t>UKIAH LAKE MENDOCINO HYDRO</t>
  </si>
  <si>
    <t>VALLEY_5_PERRIS</t>
  </si>
  <si>
    <t>MWD Perris Hydroelectric Recovery Plant</t>
  </si>
  <si>
    <t>VALLEY_5_REDMTN</t>
  </si>
  <si>
    <t xml:space="preserve">MWD Red Mountain Hydroelectric Recovery </t>
  </si>
  <si>
    <t>VALLEY_7_BADLND</t>
  </si>
  <si>
    <t>WM Energy, El Sobrante Landfill</t>
  </si>
  <si>
    <t>VILLPK_2_VALLYV</t>
  </si>
  <si>
    <t>MWD Valley View Hydroelectric Recovery P</t>
  </si>
  <si>
    <t>WEST FORD FLAT AGGREGATE</t>
  </si>
  <si>
    <t>BUENA VISTA ENERGY, LLC</t>
  </si>
  <si>
    <t>Wolfskill Energy Center, Unit #1</t>
  </si>
  <si>
    <t>ZOND WINDSYSTEMS INC.</t>
  </si>
  <si>
    <t>LSE Capacity Contract Identifier</t>
  </si>
  <si>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</si>
  <si>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r>
      <t xml:space="preserve">Type of Filing - </t>
    </r>
    <r>
      <rPr>
        <sz val="12"/>
        <rFont val="Times New Roman"/>
        <family val="1"/>
      </rPr>
      <t>Whether this is an original filing, a revision, whether procurement was needed, and whether this was a Local RA filing or a System RA filing</t>
    </r>
  </si>
  <si>
    <t>To Implement the Flexible capacity framework adopted in D.13-06-024 and D.14-06-050 Flexibility Requirements have been added to this template. The Summary Month ahead now includes Table 6 and Table 7 which reports the monthly flexibility requirements by categoy and compares it to the committed flexible capacity being reported by category for the compliance. The Year ahead flexibility requirement showing should be reported in the "Year-Ahead Local/Flexibility template".</t>
  </si>
  <si>
    <t xml:space="preserve">Table 6 on the "LSE Allocation" worksheet contains the LSEs monthly Flexible RA requirments.  These MW requirements are drawn into Table 6 &amp; 7   of the "Month Ahead Summary" worksheet tab to inform the LSE as to how much Flexible RA MW the LSE has procured relative to it's Flexible Capacity category requirements.   </t>
  </si>
  <si>
    <t>LGHTHP_6_QF</t>
  </si>
  <si>
    <t>LIGHTHIPE QFS</t>
  </si>
  <si>
    <t>LIVOAK_1_UNIT 1</t>
  </si>
  <si>
    <t>LIVE OAK LIMITED</t>
  </si>
  <si>
    <t>LMBEPK_2_UNITA1</t>
  </si>
  <si>
    <t>LMBEPK_2_UNITA2</t>
  </si>
  <si>
    <t>LMBEPK_2_UNITA3</t>
  </si>
  <si>
    <t>LMEC_1_PL1X3</t>
  </si>
  <si>
    <t>Los Medanos Energy Center AGGREGATE</t>
  </si>
  <si>
    <t>LODI25_2_UNIT 1</t>
  </si>
  <si>
    <t>LODI GAS TURBINE</t>
  </si>
  <si>
    <t>LOWGAP_7_QFUNTS</t>
  </si>
  <si>
    <t>MALAGA_1_PL1X2</t>
  </si>
  <si>
    <t>KRCD Malaga Peaking Plant</t>
  </si>
  <si>
    <t>MALCHQ_7_UNIT 1</t>
  </si>
  <si>
    <t>MALACHA HYDRO L.P.</t>
  </si>
  <si>
    <t>MCCALL_1_QF</t>
  </si>
  <si>
    <t>MCGEN_1_UNIT</t>
  </si>
  <si>
    <t>ACE COGENERATION</t>
  </si>
  <si>
    <t>MCSWAN_6_UNITS</t>
  </si>
  <si>
    <t>MC SWAIN HYDRO</t>
  </si>
  <si>
    <t>MDFKRL_2_PROJCT</t>
  </si>
  <si>
    <t>MIDDLE FORK AND RALSTON PSP</t>
  </si>
  <si>
    <t>MENBIO_6_UNIT</t>
  </si>
  <si>
    <t>MENDOTA BIOMASS POWER</t>
  </si>
  <si>
    <t>MERCFL_6_UNIT</t>
  </si>
  <si>
    <t>MERCED FALLS</t>
  </si>
  <si>
    <t>MESAP_1_QF</t>
  </si>
  <si>
    <t>SMALL QF AGGREGATION - SAN LUIS OBISPO</t>
  </si>
  <si>
    <t>MESAS_2_QF</t>
  </si>
  <si>
    <t>MESA QFS</t>
  </si>
  <si>
    <t>METCLF_1_QF</t>
  </si>
  <si>
    <t>SMALL QF AGGREGATION - SANTA CLARA WD</t>
  </si>
  <si>
    <t>METEC_2_PL1X3</t>
  </si>
  <si>
    <t>Metcalf Energy Center</t>
  </si>
  <si>
    <t>MIDSET_1_UNIT 1</t>
  </si>
  <si>
    <t>MIDSET COGEN. CO.</t>
  </si>
  <si>
    <t>Gates Peaker</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</si>
  <si>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</si>
  <si>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</si>
  <si>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</si>
  <si>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</si>
  <si>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</si>
  <si>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</si>
  <si>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</si>
  <si>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</si>
  <si>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</si>
  <si>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</si>
  <si>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</si>
  <si>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Flex Category #1 (Minimum)</t>
    <phoneticPr fontId="6" type="noConversion"/>
  </si>
  <si>
    <t xml:space="preserve">Crane Valley </t>
  </si>
  <si>
    <t>CRNEVL_6_SJQN 2</t>
  </si>
  <si>
    <t>SAN JOAQUIN 2</t>
  </si>
  <si>
    <t>CRNEVL_6_SJQN 3</t>
  </si>
  <si>
    <t>SAN JOAQUIN 3</t>
  </si>
  <si>
    <t>STOREY_7_MDRCHW</t>
  </si>
  <si>
    <t>MADERA CHOWCHILLA</t>
  </si>
  <si>
    <t>Service Area</t>
  </si>
  <si>
    <t>shall expressly certify, under penalty of perjury, the following:</t>
  </si>
  <si>
    <t>Procedure, this resource adequacy compliance filing</t>
  </si>
  <si>
    <t>HOLGAT_1_BORAX</t>
  </si>
  <si>
    <t>HUMBSB_1_QF</t>
  </si>
  <si>
    <t>SMALL QF AGGREGATION - TRINITY</t>
  </si>
  <si>
    <t>HYTTHM_2_UNITS</t>
  </si>
  <si>
    <t>HYATT-THERMALITO PUMP-GEN (AGGREGATE)</t>
  </si>
  <si>
    <t>IGNACO_1_QF</t>
  </si>
  <si>
    <t>NEWARK 1 QF</t>
  </si>
  <si>
    <t>OLINDA_2_COYCRK</t>
  </si>
  <si>
    <t xml:space="preserve">MWD Coyote Creek Hydroelectric Recovery </t>
  </si>
  <si>
    <t>OGDEN POWER PACIFIC, INC. (OROVILLE)</t>
  </si>
  <si>
    <t>Cooperatively Owned Back Up Generator</t>
  </si>
  <si>
    <t>GLEN ARM UNIT 1</t>
  </si>
  <si>
    <t>GLNARM_7_UNIT 2</t>
  </si>
  <si>
    <t>GLEN ARM UNIT 2</t>
  </si>
  <si>
    <t>GLNARM_7_UNIT 3</t>
  </si>
  <si>
    <t>GLEN ARM UNIT 3</t>
  </si>
  <si>
    <t>GLNARM_7_UNIT 4</t>
  </si>
  <si>
    <t>GLEN ARM UNIT 4</t>
  </si>
  <si>
    <t>GOLDHL_1_QF</t>
  </si>
  <si>
    <t>SMALL QF AGGREGATION - PLACERVILLE</t>
  </si>
  <si>
    <t>GOLETA_2_QF</t>
  </si>
  <si>
    <t>GOLETA QFS</t>
  </si>
  <si>
    <t>GOLETA_6_ELLWOD</t>
  </si>
  <si>
    <t>ELLWOOD ENERGY SUPPORT FACILITY</t>
  </si>
  <si>
    <t>GOLETA_6_EXGEN</t>
  </si>
  <si>
    <t>EXXON COMPANY USA</t>
  </si>
  <si>
    <t>GOLETA_6_GAVOTA</t>
  </si>
  <si>
    <t>Point Arguello Pipeline Company</t>
  </si>
  <si>
    <t>GRIZLY_1_UNIT 1</t>
  </si>
  <si>
    <t>GRIZZLY HYDRO</t>
  </si>
  <si>
    <t xml:space="preserve">Please note - there is space in Cell G1 on the Physical Resource Worksheet I for the LSE to enter a password for future RA Filings.  </t>
  </si>
  <si>
    <t>Peak Demand [Coincident Peak Hour Demand Forecast provided by CEC] (MW) in SCE TAC Area</t>
  </si>
  <si>
    <t>Peak Demand [Coincident Peak Hour Demand Forecast provided by CEC] (MW) in SDGE TAC Area</t>
  </si>
  <si>
    <t>Peak Demand [Coincident Peak Hour Demand Forecast provided by CEC] (MW) in PG&amp;E TAC Area</t>
  </si>
  <si>
    <t>Necessary flow across Path 26</t>
  </si>
  <si>
    <t xml:space="preserve">Scheduling Resource ID </t>
  </si>
  <si>
    <t>CAISO</t>
  </si>
  <si>
    <t>Summary Table 3, Maximum Compliance Showing Cumulative Load in Each Bucket (MW)</t>
  </si>
  <si>
    <t xml:space="preserve"> </t>
  </si>
  <si>
    <t>CARBOU_7_UNIT 1</t>
  </si>
  <si>
    <t>CARIBOU PH 1 UNIT 1</t>
  </si>
  <si>
    <t>CARDCG_1_UNITS</t>
  </si>
  <si>
    <t>CARDINAL COGEN</t>
  </si>
  <si>
    <t>CBRLLO_6_PLSTP1</t>
  </si>
  <si>
    <t>POINT LOMA SEWAGE TREATMENT PLANT</t>
  </si>
  <si>
    <t>CCRITA_7_RPPCHF</t>
  </si>
  <si>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</si>
  <si>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</si>
  <si>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t>LAROA2_2_UNITA1</t>
  </si>
  <si>
    <t>LASSEN_6_UNITS</t>
  </si>
  <si>
    <t>LASSEN AREA QF AGGREGATION</t>
  </si>
  <si>
    <t>LEBECS_2_UNITS</t>
  </si>
  <si>
    <t>Pastoria Energy Facility</t>
  </si>
  <si>
    <t>LECEF_1_UNITS</t>
  </si>
  <si>
    <t>LOS ESTEROS ENERGY FACILITY AGGREGATE</t>
  </si>
  <si>
    <t>LFC 51_2_UNIT 1</t>
  </si>
  <si>
    <t>PATTERSON PASS WIND FARM LLC</t>
  </si>
  <si>
    <t>LGHTHP_6_ICEGEN</t>
  </si>
  <si>
    <t>LSEs are also able to use this sheet for entering export commitments.  In the case of a firm export commitment which the LSE intends to fulfill with RA resources, the LSE would enter the information into this tab as if the LSE were adding a new unit to the list, and then the LSE would be able to select the appropriate information from a drop down list in the Physical Resource worksheet.  The LSE is to enter a Scheduling Resource ID for the Export Commitment that includes counterparty to the commitment.  The LSE is also to enter the Zonal Designation of the CAISO Intertie Path over which the Export Commitment would be flowing.</t>
  </si>
  <si>
    <t>GRNLF1_1_UNITS</t>
  </si>
  <si>
    <t>GREENLEAF #1 COGEN AGGREGATE</t>
  </si>
  <si>
    <t>GRNLF2_1_UNIT</t>
  </si>
  <si>
    <t>GREENLEAF II COGEN</t>
  </si>
  <si>
    <t>GRNVLY_7_SCLAND</t>
  </si>
  <si>
    <t>GRZZLY_1_BERKLY</t>
  </si>
  <si>
    <t>MIRLOM_6_DELGEN</t>
  </si>
  <si>
    <t>CORONA ENERGY PARTNERS LTD.</t>
  </si>
  <si>
    <t>MIRLOM_6_PEAKER</t>
  </si>
  <si>
    <t>MISSIX_1_QF</t>
  </si>
  <si>
    <t>4. Based on my knowledge, information, or belief, this [filing] contains all of the information required to be provided by CPUC orders, rules, and regulations.</t>
  </si>
  <si>
    <t>Summary Table 1: LSE Obligations</t>
  </si>
  <si>
    <t xml:space="preserve">        </t>
  </si>
  <si>
    <t>2. I have reviewed, or have caused to be reviewed, this compliance filing;</t>
  </si>
  <si>
    <t>Summary Table 3
Month Ahead Compliance Showing
Claimed vs. Countable Resources in Each Bucket (MW)</t>
  </si>
  <si>
    <t>has been verified by an officer of the corporation, who</t>
  </si>
  <si>
    <t>Name:</t>
  </si>
  <si>
    <t>Email:</t>
  </si>
  <si>
    <t>Telephone:</t>
  </si>
  <si>
    <t>SALINAS RIVER COGEN CO.</t>
  </si>
  <si>
    <t>SALTSP_7_UNITS</t>
  </si>
  <si>
    <t>SALT SPRINGS HYDRO AGGREGATE</t>
  </si>
  <si>
    <t>SAMPSN_6_KELCO1</t>
  </si>
  <si>
    <t>KELCO QUALIFYING FACILITY</t>
  </si>
  <si>
    <t>SANJOA_1_UNIT 1</t>
  </si>
  <si>
    <t>SANTFG_7_UNITS</t>
  </si>
  <si>
    <t>SANTGO_6_COYOTE</t>
  </si>
  <si>
    <t>GAS RECOVERY SYS. (COYOTE CANYON)</t>
  </si>
  <si>
    <t>SARGNT_2_UNIT</t>
  </si>
  <si>
    <t>SARGENT CANYON COGEN. COMPANY</t>
  </si>
  <si>
    <t>GEYSERS UNIT 17 (HEALDSBURG)</t>
  </si>
  <si>
    <t>GEYS18_7_UNIT18</t>
  </si>
  <si>
    <t>GEYSERS UNIT 18 (HEALDSBURG)</t>
  </si>
  <si>
    <t>GEYS20_7_UNIT20</t>
  </si>
  <si>
    <t>GEYSERS UNIT 20 (HEALDSBURG)</t>
  </si>
  <si>
    <t>GILROY_1_UNIT</t>
  </si>
  <si>
    <t>GILROY COGEN AGGREGATE</t>
  </si>
  <si>
    <t>GILRPP_1_PL1X2</t>
  </si>
  <si>
    <t>GILROY ENERGY CENTER UNITS 1&amp;2 AGGREGATE</t>
  </si>
  <si>
    <t>GILRPP_1_PL3X4</t>
  </si>
  <si>
    <t>GLNARM_7_UNIT 1</t>
  </si>
  <si>
    <t>NCPA_7_GP2UN4</t>
  </si>
  <si>
    <t>NCPA GEO PLANT 2 UNIT 4</t>
  </si>
  <si>
    <t>NEWARK_1_QF</t>
  </si>
  <si>
    <t>NHOGAN_6_UNITS</t>
  </si>
  <si>
    <t>NEW HOGAN PH AGGREGATE</t>
  </si>
  <si>
    <t>Path 26</t>
  </si>
  <si>
    <t>VERNON_6_GONZL1</t>
  </si>
  <si>
    <t>H. Gonzales Unit #1</t>
  </si>
  <si>
    <t>VERNON_6_GONZL2</t>
  </si>
  <si>
    <t>H. Gonzales Unit #2</t>
  </si>
  <si>
    <t>VERNON_6_MALBRG</t>
  </si>
  <si>
    <t>Malburg Generating Station</t>
  </si>
  <si>
    <t>Other PG&amp;E Areas</t>
  </si>
  <si>
    <t>CDWR07_2_GEN</t>
  </si>
  <si>
    <t>SAUGUS_6_PTCHGN</t>
  </si>
  <si>
    <t>COUNTY OF LOS ANGELES -- PITCHLE</t>
  </si>
  <si>
    <t>SAUGUS_6_QF</t>
  </si>
  <si>
    <t>SAUGUS QFS</t>
  </si>
  <si>
    <t>SAUGUS_7_LOPEZ</t>
  </si>
  <si>
    <t>MM Lopez Energy</t>
  </si>
  <si>
    <t>SBERDO_2_PSP3</t>
  </si>
  <si>
    <t>Mountainview Gen Sta. Unit 3</t>
  </si>
  <si>
    <t>SBERDO_2_PSP4</t>
  </si>
  <si>
    <t>CONTRL_1_OXBOW</t>
  </si>
  <si>
    <t>OXBOW GEOTHERMAL CORPORATION</t>
  </si>
  <si>
    <t>CONTRL_1_POOLE</t>
  </si>
  <si>
    <t>POOLE HYDRO PLANT 1</t>
  </si>
  <si>
    <t>CONTRL_1_QF</t>
  </si>
  <si>
    <t>CONTROL QFS</t>
  </si>
  <si>
    <t>CONTRL_1_RUSHCK</t>
  </si>
  <si>
    <t>RUSH CREEK</t>
  </si>
  <si>
    <t>CORONS_6_CLRWTR</t>
  </si>
  <si>
    <t>Clearwater Power Plant</t>
  </si>
  <si>
    <t>COTTLE_2_FRNKNH</t>
  </si>
  <si>
    <t>COVERD_2_QFUNTS</t>
  </si>
  <si>
    <t>COVE ROAD HYDRO QF UNITS</t>
  </si>
  <si>
    <t>COWCRK_2_UNIT</t>
  </si>
  <si>
    <t>Cow Creek Hydro</t>
  </si>
  <si>
    <t>CPSTNO_7_PRMADS</t>
  </si>
  <si>
    <t>PRIMA DESCHECHA (CAPISTRANO)</t>
  </si>
  <si>
    <t>CRESSY_1_PARKER</t>
  </si>
  <si>
    <t>CRESTA_7_PL1X2</t>
  </si>
  <si>
    <t>CRESTA PH UNIT 1 &amp; 2 AGGREGATE</t>
  </si>
  <si>
    <t>CRNEVL_6_CRNVA</t>
  </si>
  <si>
    <t>SPICER HYDRO UNITS 1-3 AGGREGATE</t>
  </si>
  <si>
    <t>SPQUIN_6_SRPCQU</t>
  </si>
  <si>
    <t>SPRGAP_1_UNIT 1</t>
  </si>
  <si>
    <t>SPRING GAP HYDRO</t>
  </si>
  <si>
    <t>SPRGVL_2_QF</t>
  </si>
  <si>
    <t>SPRINGVILLE QFS</t>
  </si>
  <si>
    <t>SPRGVL_2_TULE</t>
  </si>
  <si>
    <t>TULE RIVER HYDRO PLANT (PG&amp;E)</t>
  </si>
  <si>
    <t>SPRGVL_2_TULESC</t>
  </si>
  <si>
    <t>TULE RIVER HYDRO PLANT (SCE)</t>
  </si>
  <si>
    <t>SUNRIS_2_PL1X3</t>
  </si>
  <si>
    <t>Sunrise Power Project AGGREGATE II</t>
  </si>
  <si>
    <t>SUNSET_2_UNITS</t>
  </si>
  <si>
    <t>MIDWAY SUNSET COGENERATION PLANT</t>
  </si>
  <si>
    <t>SUTTER_2_PL1X3</t>
  </si>
  <si>
    <t>SUTTER POWER PLANT AGGREGATE</t>
  </si>
  <si>
    <t>TANHIL_6_SOLART</t>
  </si>
  <si>
    <t>BERRY PETROLEUM COGEN 18 AGGREGATE</t>
  </si>
  <si>
    <t>TBLMTN_6_QF</t>
  </si>
  <si>
    <t>SMALL QF AGGREGATION - PARADISE</t>
  </si>
  <si>
    <t>TEMBLR_7_WELLPT</t>
  </si>
  <si>
    <t>Rancho Penasquitos Hydro Facility</t>
  </si>
  <si>
    <t>CEDRCK_6_UNIT</t>
  </si>
  <si>
    <t>CENTER_2_QF</t>
  </si>
  <si>
    <t>COLLINS PINE</t>
  </si>
  <si>
    <t>COLTON_6_AGUAM1</t>
  </si>
  <si>
    <t>AGUA MANSA UNIT 1 (CITY OF COLTON)</t>
  </si>
  <si>
    <t>COLVIL_7_PL1X2</t>
  </si>
  <si>
    <t>COLLIERVILLE HYDRO UNIT 1 &amp; 2 AGGREGATE</t>
  </si>
  <si>
    <t>CONTAN_1_UNIT</t>
  </si>
  <si>
    <t>CONTRL_1_LUNDY</t>
  </si>
  <si>
    <t>LUNDY</t>
  </si>
  <si>
    <t>DIAMOND VALLEY LAKE PUMP-GEN PLANT</t>
  </si>
  <si>
    <t>DONNLS_7_UNIT</t>
  </si>
  <si>
    <t>DONNELLS HYDRO</t>
  </si>
  <si>
    <t>DOUBLC_1_UNITS</t>
  </si>
  <si>
    <t>DREWS_6_PL1X4</t>
  </si>
  <si>
    <t>DREWS UNIT AGGREGATE</t>
  </si>
  <si>
    <t>DRUM_7_PL1X2</t>
  </si>
  <si>
    <t>Drum PH 1 Units 1 &amp; 2 Aggregate</t>
  </si>
  <si>
    <t>DRUM_7_PL3X4</t>
  </si>
  <si>
    <t>Drum PH 1 Units 3 &amp; 4 Aggregate</t>
  </si>
  <si>
    <t>DRUM_7_UNIT 5</t>
  </si>
  <si>
    <t>DRUM PH 2 UNIT 5</t>
  </si>
  <si>
    <t>DSABLA_7_UNIT</t>
  </si>
  <si>
    <t>De Sabla Hydro</t>
  </si>
  <si>
    <t>DUANE_1_PL1X3</t>
  </si>
  <si>
    <t>DUTCH1_7_UNIT 1</t>
  </si>
  <si>
    <t>DUTCH FLAT 1 PH</t>
  </si>
  <si>
    <t>DUTCH2_7_UNIT 1</t>
  </si>
  <si>
    <t>NUEVO ENERGY COMPANY  (WELPORT)</t>
  </si>
  <si>
    <t>TERMEX_2_PL1X3</t>
  </si>
  <si>
    <t>TESLA_1_QF</t>
  </si>
  <si>
    <t>SMALL QF AGGREGATION - STOCKTON</t>
  </si>
  <si>
    <t>THMENG_1_UNIT 1</t>
  </si>
  <si>
    <t>THERMAL ENERGY DEV. CORP.</t>
  </si>
  <si>
    <t>TIDWTR_2_UNITS</t>
  </si>
  <si>
    <t>MARTINEZ COGEN LIMITED PARTNERSHIP</t>
  </si>
  <si>
    <t>TIGRCK_7_UNITS</t>
  </si>
  <si>
    <t>TIGER CREEK HYDRO AGGREGATE</t>
  </si>
  <si>
    <t>TKOPWR_2_UNIT</t>
  </si>
  <si>
    <t>TKO POWER</t>
  </si>
  <si>
    <t>TOADTW_6_UNIT</t>
  </si>
  <si>
    <t>TOAD TOWN</t>
  </si>
  <si>
    <t>TULLCK_7_UNITS</t>
  </si>
  <si>
    <t>TULLOCH HYDRO AGGREGATE</t>
  </si>
  <si>
    <t>TXMCKT_6_UNIT</t>
  </si>
  <si>
    <t>UKIAH_7_LAKEMN</t>
  </si>
  <si>
    <t>ULTOGL_1_POSO</t>
  </si>
  <si>
    <t>RIO BRAVO POSO</t>
  </si>
  <si>
    <t>ULTPCH_1_UNIT 1</t>
  </si>
  <si>
    <t>OGDEN POWER PACIFIC (CHINESE STATION)</t>
  </si>
  <si>
    <t>ULTPFR_1_UNIT 1</t>
  </si>
  <si>
    <t>ULTRCK_2_UNIT</t>
  </si>
  <si>
    <t>Rio Bravo Rocklin</t>
  </si>
  <si>
    <t>UNCHEM_1_UNIT</t>
  </si>
  <si>
    <t>CONTRA COSTA CARBON PLANT</t>
  </si>
  <si>
    <t>UNOCAL_1_UNITS</t>
  </si>
  <si>
    <t>TOSCO (RODEO PLANT)</t>
  </si>
  <si>
    <t>UNVRSY_1_UNIT 1</t>
  </si>
  <si>
    <t>JOHANN_6_QFA1</t>
  </si>
  <si>
    <t>JOHANNA QF</t>
  </si>
  <si>
    <t>Date and content of original Confidentiality Declaration that covers this filing:</t>
  </si>
  <si>
    <t>Filing type: _Month Ahead __Year Ahead __Revisions w/o extra procurement __Revisions w/extra procurement:   __Local  __System</t>
  </si>
  <si>
    <t>LARKSPUR PEAKER UNIT 1</t>
  </si>
  <si>
    <t>LARKSP_6_UNIT 2</t>
  </si>
  <si>
    <t>LARKSPUR PEAKER UNIT 2</t>
  </si>
  <si>
    <t>LAROA1_2_UNITA1</t>
  </si>
  <si>
    <t>Mountain View Power Project III</t>
  </si>
  <si>
    <t>NAROW1_2_UNIT</t>
  </si>
  <si>
    <t>NARROWS PH 1 UNIT</t>
  </si>
  <si>
    <t>NAROW2_2_UNIT</t>
  </si>
  <si>
    <t>NARROWS PH 2 UNIT</t>
  </si>
  <si>
    <t>NAVYII_2_UNITS</t>
  </si>
  <si>
    <t>COSO POWER DEVELOPER (NAVY II) AGGREGATE</t>
  </si>
  <si>
    <t>NCPA_7_GP1UN1</t>
  </si>
  <si>
    <t>NCPA GEO PLANT 1 UNIT 1</t>
  </si>
  <si>
    <t>NCPA_7_GP1UN2</t>
  </si>
  <si>
    <t>Zone - SP26/NP26</t>
  </si>
  <si>
    <t>Zonal RAR - 115% RA obligation for each Zone</t>
  </si>
  <si>
    <t>Zonal Total</t>
  </si>
  <si>
    <t>Total System RAR</t>
  </si>
  <si>
    <t>NCPA GEO PLANT 1 UNIT 2</t>
  </si>
  <si>
    <t>NCPA_7_GP2UN3</t>
  </si>
  <si>
    <t>NCPA GEO PLANT 2 UNIT 3</t>
  </si>
  <si>
    <t>FORBESTOWN HYDRO</t>
  </si>
  <si>
    <t>FORKBU_6_UNIT</t>
  </si>
  <si>
    <t>Maximum Cumulative Contribution (MCC)
 Allowed (%)</t>
  </si>
  <si>
    <t xml:space="preserve"> Abbreviation</t>
  </si>
  <si>
    <t>Filing Month</t>
  </si>
  <si>
    <t xml:space="preserve">Worksheet I.  RESOURCES </t>
  </si>
  <si>
    <t>Energy Service Provider Registration Number (if applicable):</t>
  </si>
  <si>
    <t>Back-Up Contact Person for Questions about this Filing (Optional):</t>
  </si>
  <si>
    <t>Zip:</t>
  </si>
  <si>
    <t>CHWCHL_1_BIOMAS</t>
  </si>
  <si>
    <t>Chow II Biomass to Energy</t>
  </si>
  <si>
    <t>DOSMGO_2_NSPIN</t>
  </si>
  <si>
    <t>ELNIDP_6_BIOMAS</t>
  </si>
  <si>
    <t>El Nido Biomass to Energy</t>
  </si>
  <si>
    <t>GARNET_1_WIND</t>
  </si>
  <si>
    <t>GARNET WIND ENERGY CENTER</t>
  </si>
  <si>
    <t>INLDEM_5_UNIT 1</t>
  </si>
  <si>
    <t>INLDEM_5_UNIT 2</t>
  </si>
  <si>
    <t>Inland Empire Energy Center, Unit 2</t>
  </si>
  <si>
    <t>KIRKER_7_KELCYN</t>
  </si>
  <si>
    <t>MIRLOM_7_MWDLKM</t>
  </si>
  <si>
    <t>Lake Mathews Hydroelectric Recovery Plan</t>
  </si>
  <si>
    <t>MRGT_6_MEF2</t>
  </si>
  <si>
    <t>OSO_6_NSPIN</t>
  </si>
  <si>
    <t>OXMTN_6_LNDFIL</t>
  </si>
  <si>
    <t>Ox Mountain Landfill Generating Plant</t>
  </si>
  <si>
    <t>PADUA_6_MWDSDM</t>
  </si>
  <si>
    <t>San Dimas Hydroelectric Recovery Plant</t>
  </si>
  <si>
    <t>PEARBL_2_NSPIN</t>
  </si>
  <si>
    <t>PNCHEG_2_PL1X4</t>
  </si>
  <si>
    <t>PANOCHE ENERGY CENTER (Aggregated)</t>
  </si>
  <si>
    <t>PNCHPP_1_PL1X2</t>
  </si>
  <si>
    <t>STARWOOD POWER - MIDWAY LLC</t>
  </si>
  <si>
    <t>SAUGUS_6_MWDFTH</t>
  </si>
  <si>
    <t>Foothill Hydroelectric Recovery Plant</t>
  </si>
  <si>
    <t>VILLPK_6_MWDYOR</t>
  </si>
  <si>
    <t>Yorba Linda Hydroelectric Recovery Plant</t>
  </si>
  <si>
    <t>WHEATL_6_LNDFIL</t>
  </si>
  <si>
    <t>G2 ENERGY, OSTROM ROAD LLC</t>
  </si>
  <si>
    <t>FRIANT_6_UNITS</t>
  </si>
  <si>
    <t>FRIANT DAM</t>
  </si>
  <si>
    <t>FRITO_1_LAY</t>
  </si>
  <si>
    <t>FRITO-LAY</t>
  </si>
  <si>
    <t>FTSWRD_7_QFUNTS</t>
  </si>
  <si>
    <t>FULTON_1_QF</t>
  </si>
  <si>
    <t>SMALL QF AGGREGATION - ZENIA</t>
  </si>
  <si>
    <t>WHTWTR_1_WINDA1</t>
  </si>
  <si>
    <t>Whitewater Hill Wind Project</t>
  </si>
  <si>
    <t>WISE_1_UNIT 1</t>
  </si>
  <si>
    <t>Wise Hydro Unit 1</t>
  </si>
  <si>
    <t>WISE_1_UNIT 2</t>
  </si>
  <si>
    <t>DELTA_2_PL1X4</t>
  </si>
  <si>
    <t>DELTA ENERGY CENTER AGGREGATE</t>
  </si>
  <si>
    <t>DEVERS_1_QF</t>
  </si>
  <si>
    <t>DEVERS QFS</t>
  </si>
  <si>
    <t>DEXZEL_1_UNIT</t>
  </si>
  <si>
    <t>VALLEY_7_UNITA1</t>
  </si>
  <si>
    <t>Scheduling Resource ID (or Resource Name if no ID)</t>
  </si>
  <si>
    <t>DIABLO_7_UNIT 1</t>
  </si>
  <si>
    <t>Diablo Canyon Unit 1</t>
  </si>
  <si>
    <t>DIABLO_7_UNIT 2</t>
  </si>
  <si>
    <t>Diablo Canyon Unit 2</t>
  </si>
  <si>
    <t>DINUBA_6_UNIT</t>
  </si>
  <si>
    <t>DINUBA GENERATION PROJECT</t>
  </si>
  <si>
    <t>DISCOV_1_CHEVRN</t>
  </si>
  <si>
    <t>CHEVRON USA (EASTRIDGE)</t>
  </si>
  <si>
    <t>DIVSON_6_NSQF</t>
  </si>
  <si>
    <t>DIVISION NAVAL STATION COGEN</t>
  </si>
  <si>
    <t>DMDVLY_1_UNITS</t>
  </si>
  <si>
    <t>PADUA QFS</t>
  </si>
  <si>
    <t>PADUA_7_SDIMAS</t>
  </si>
  <si>
    <t>San Dimas Wash Hydro</t>
  </si>
  <si>
    <t>PALALT_7_COBUG</t>
  </si>
  <si>
    <t>PALOMR_2_PL1X3</t>
  </si>
  <si>
    <t>Palomar Energy Center</t>
  </si>
  <si>
    <t>PANDOL_6_UNIT</t>
  </si>
  <si>
    <t>DELANO ENERGY COMPANY AGGREGATE</t>
  </si>
  <si>
    <t>PHOENX_1_UNIT</t>
  </si>
  <si>
    <t>PHOENIX PH</t>
  </si>
  <si>
    <t>PINFLT_7_UNITS</t>
  </si>
  <si>
    <t>PINE FLAT HYDRO AGGREGATE</t>
  </si>
  <si>
    <t>PIT1_7_UNIT 1</t>
  </si>
  <si>
    <t>PIT PH 1 UNIT 1</t>
  </si>
  <si>
    <t>PIT1_7_UNIT 2</t>
  </si>
  <si>
    <t>PIT PH 1 UNIT 2</t>
  </si>
  <si>
    <t>PIT3_7_PL1X3</t>
  </si>
  <si>
    <t>PIT4_7_PL1X2</t>
  </si>
  <si>
    <t>PIT PH 4 UNITS 1 &amp; 2 AGGREGATE</t>
  </si>
  <si>
    <t>PIT5_7_PL1X2</t>
  </si>
  <si>
    <t>DUTCH FLAT 2 PH</t>
  </si>
  <si>
    <t>DVLCYN_1_UNITS</t>
  </si>
  <si>
    <t>DEVIL CANYON HYDRO UNITS 1-4 AGGREGATE</t>
  </si>
  <si>
    <t>ELCAJN_6_UNITA1</t>
  </si>
  <si>
    <t>ELCAJN_7_GT1</t>
  </si>
  <si>
    <t>EL CAJON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</si>
  <si>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</si>
  <si>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</si>
  <si>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</si>
  <si>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</si>
  <si>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</si>
  <si>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</si>
  <si>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</si>
  <si>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</si>
  <si>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</si>
  <si>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</si>
  <si>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</si>
  <si>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</si>
  <si>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ELSEGN_7_UNIT 4</t>
  </si>
  <si>
    <t>EL SEGUNDO GEN STA. UNIT 4</t>
  </si>
  <si>
    <t>ENCINA_7_EA1</t>
  </si>
  <si>
    <t>ENCINA UNIT 1</t>
  </si>
  <si>
    <t>ENCINA_7_EA2</t>
  </si>
  <si>
    <t>ENCINA UNIT 2</t>
  </si>
  <si>
    <t>ENCINA_7_EA3</t>
  </si>
  <si>
    <t>ENCINA UNIT 3</t>
  </si>
  <si>
    <t>ENCINA_7_EA4</t>
  </si>
  <si>
    <t>ENCINA UNIT 4</t>
  </si>
  <si>
    <t>ENCINA_7_EA5</t>
  </si>
  <si>
    <t>ENCINA UNIT 5</t>
  </si>
  <si>
    <t>ENCINA_7_GT1</t>
  </si>
  <si>
    <t>ENCINA GAS TURBINE UNIT 1</t>
  </si>
  <si>
    <t>ESCNDO_6_PL1X2</t>
  </si>
  <si>
    <t>MMC Escondido Aggregate</t>
  </si>
  <si>
    <t>ESCNDO_6_UNITB1</t>
  </si>
  <si>
    <t>ESCO_6_GLMQF</t>
  </si>
  <si>
    <t>GOAL LINE L.P.</t>
  </si>
  <si>
    <t>ETIWND_2_FONTNA</t>
  </si>
  <si>
    <t>FONTANALYTLE CREEK POWERHOUSE P</t>
  </si>
  <si>
    <t>ETIWND_2_QF</t>
  </si>
  <si>
    <t>ETIWANDA QFS</t>
  </si>
  <si>
    <t>ETIWND_6_GRPLND</t>
  </si>
  <si>
    <t>ETIWND_6_MWDETI</t>
  </si>
  <si>
    <t>ETIWANDA RECOVERY HYDRO</t>
  </si>
  <si>
    <t>ETIWND_7_MIDVLY</t>
  </si>
  <si>
    <t>MN Mid Valley Genco  LLC</t>
  </si>
  <si>
    <t>ETIWND_7_UNIT 3</t>
  </si>
  <si>
    <t>ETIWANDA GEN STA. UNIT 3</t>
  </si>
  <si>
    <t>ETIWND_7_UNIT 4</t>
  </si>
  <si>
    <t>ETIWANDA GEN STA. UNIT 4</t>
  </si>
  <si>
    <t>EXCHEC_7_UNIT 1</t>
  </si>
  <si>
    <t>EXCHEQUER HYDRO</t>
  </si>
  <si>
    <t>FAIRHV_6_UNIT</t>
  </si>
  <si>
    <t>FAIRHAVEN POWER CO.</t>
  </si>
  <si>
    <t>FELLOW_7_QFUNTS</t>
  </si>
  <si>
    <t>Fellow QF Aggregate</t>
  </si>
  <si>
    <t>FLOWD2_2_FPLWND</t>
  </si>
  <si>
    <t>DIABLO WINDS</t>
  </si>
  <si>
    <t>SMALL QF AGGREGATION - LIVERMORE</t>
  </si>
  <si>
    <t>FMEADO_6_HELLHL</t>
  </si>
  <si>
    <t>FMEADO_7_UNIT</t>
  </si>
  <si>
    <t>FRENCH MEADOWS HYDRO</t>
  </si>
  <si>
    <t>FORBST_7_UNIT 1</t>
  </si>
  <si>
    <t>These instructions for the RA Reporting Template consist of the following:</t>
  </si>
  <si>
    <t>SMALL QF AGGREGATION - SAB FRABCUSCI</t>
  </si>
  <si>
    <t>MKTRCK_1_UNIT 1</t>
  </si>
  <si>
    <t>MCKITTRICK LIMITED</t>
  </si>
  <si>
    <t>MLPTAS_7_QFUNTS</t>
  </si>
  <si>
    <t>MNDALY_7_UNIT 1</t>
  </si>
  <si>
    <t>MANDALAY GEN STA. UNIT 1</t>
  </si>
  <si>
    <t>MNDALY_7_UNIT 2</t>
  </si>
  <si>
    <t>MANDALAY GEN STA. UNIT 2</t>
  </si>
  <si>
    <t>MNDALY_7_UNIT 3</t>
  </si>
  <si>
    <t>Password for future RA Filings:</t>
  </si>
  <si>
    <t>MOSS LANDING POWER BLOCK 2</t>
  </si>
  <si>
    <t>Local Area</t>
  </si>
  <si>
    <t>Local RA obligation</t>
  </si>
  <si>
    <t>NP26 Condition 2 RMR</t>
  </si>
  <si>
    <t>Countable Cumulative 
Resource Adequacy 
Capacity (MW)
(L) = Minimum of 
(J) or (K)</t>
  </si>
  <si>
    <t>unrestricted</t>
  </si>
  <si>
    <r>
      <t xml:space="preserve">Type of Capacity
</t>
    </r>
    <r>
      <rPr>
        <b/>
        <sz val="9"/>
        <rFont val="Arial"/>
        <family val="2"/>
      </rPr>
      <t>(Double-Click on Yellow-Highlighted Cells below to go to Each Supporting Worksheet Tab)</t>
    </r>
  </si>
  <si>
    <r>
      <t>A.</t>
    </r>
    <r>
      <rPr>
        <b/>
        <i/>
        <sz val="7"/>
        <rFont val="Times New Roman"/>
        <family val="1"/>
      </rPr>
      <t xml:space="preserve">   </t>
    </r>
    <r>
      <rPr>
        <b/>
        <i/>
        <sz val="14"/>
        <rFont val="Arial"/>
        <family val="2"/>
      </rPr>
      <t>Overview</t>
    </r>
  </si>
  <si>
    <r>
      <t>B.</t>
    </r>
    <r>
      <rPr>
        <b/>
        <i/>
        <sz val="7"/>
        <rFont val="Times New Roman"/>
        <family val="1"/>
      </rPr>
      <t xml:space="preserve">   </t>
    </r>
    <r>
      <rPr>
        <b/>
        <i/>
        <sz val="14"/>
        <rFont val="Arial"/>
        <family val="2"/>
      </rPr>
      <t>Instructions for the Certification Sheet</t>
    </r>
  </si>
  <si>
    <t>Summary Table 1, LSE Obligations</t>
  </si>
  <si>
    <t>Summary Table 2, Total Claimed Resource Adequacy Capacity by Type of Capacity (MW)</t>
  </si>
  <si>
    <t>Month of Filing:</t>
  </si>
  <si>
    <t>BRDSLD_2_HIWIND</t>
  </si>
  <si>
    <t>High Winds Energy Center</t>
  </si>
  <si>
    <t>BRDSLD_2_SHILO1</t>
  </si>
  <si>
    <t>Shiloh I Wind Project</t>
  </si>
  <si>
    <t>BRDWAY_7_UNIT 3</t>
  </si>
  <si>
    <t>BROADWAY UNIT 3</t>
  </si>
  <si>
    <t>BUCKCK_7_OAKFLT</t>
  </si>
  <si>
    <t>Oak Flat</t>
  </si>
  <si>
    <t>BUCKCK_7_PL1X2</t>
  </si>
  <si>
    <t>BUCKS CREEK AGGREGATE</t>
  </si>
  <si>
    <t>BUCKWD_7_WINTCV</t>
  </si>
  <si>
    <t>NIMTG_6_NIQF</t>
  </si>
  <si>
    <t>NORTH ISLAND QF</t>
  </si>
  <si>
    <t>NWCSTL_7_UNIT 1</t>
  </si>
  <si>
    <t>NEWCASTLE HYDRO</t>
  </si>
  <si>
    <t>OAK C_7_UNIT 1</t>
  </si>
  <si>
    <t>OAKLAND STATION C GT UNIT 1</t>
  </si>
  <si>
    <t>OAK C_7_UNIT 2</t>
  </si>
  <si>
    <t>OAKLAND STATION C GT UNIT 2</t>
  </si>
  <si>
    <t>OAK C_7_UNIT 3</t>
  </si>
  <si>
    <t>OAKLAND STATION C GT UNIT 3</t>
  </si>
  <si>
    <t>OILDAL_1_UNIT 1</t>
  </si>
  <si>
    <t>OILDALE ENERGY LLC</t>
  </si>
  <si>
    <t>OILFLD_7_QFUNTS</t>
  </si>
  <si>
    <t>OLINDA_2_QF</t>
  </si>
  <si>
    <t>OLINDA QFS</t>
  </si>
  <si>
    <t>OLINDA_7_LNDFIL</t>
  </si>
  <si>
    <t>OLSEN_2_UNIT</t>
  </si>
  <si>
    <t>OLSEN POWER PARTNERS</t>
  </si>
  <si>
    <t>ORMOND_7_UNIT 1</t>
  </si>
  <si>
    <t>ORMOND BEACH GEN STA. UNIT 1</t>
  </si>
  <si>
    <t>ORMOND_7_UNIT 2</t>
  </si>
  <si>
    <t>ORMOND BEACH GEN STA. UNIT 2</t>
  </si>
  <si>
    <t>OROVIL_6_UNIT</t>
  </si>
  <si>
    <t>OTAY_6_PL1X2</t>
  </si>
  <si>
    <t>OTAY_6_UNITB1</t>
  </si>
  <si>
    <t>OTAY LANDFILL UNITS AGGREGATE</t>
  </si>
  <si>
    <t>OTAY_7_UNITC1</t>
  </si>
  <si>
    <t>Otay 3</t>
  </si>
  <si>
    <t>OXBOW_6_DRUM</t>
  </si>
  <si>
    <t>OXBOW HYDRO</t>
  </si>
  <si>
    <t>PACLUM_6_UNIT</t>
  </si>
  <si>
    <t>PACORO_6_UNIT</t>
  </si>
  <si>
    <t>PADUA_2_ONTARO</t>
  </si>
  <si>
    <t>PADUA_6_QF</t>
  </si>
  <si>
    <t>COLPIN_6_COLLNS</t>
  </si>
  <si>
    <t>AEI MCRD STEAM TURBINE</t>
  </si>
  <si>
    <t>PTLOMA_6_NTCQF</t>
  </si>
  <si>
    <t xml:space="preserve">Worksheet A. CERTIFICATION FORM </t>
  </si>
  <si>
    <t>Certified By Authorized LSE Representative (Name):</t>
  </si>
  <si>
    <t>Contract Identifier</t>
  </si>
  <si>
    <t>Signature (sign the hard copy of filing):</t>
  </si>
  <si>
    <t>Address:</t>
  </si>
  <si>
    <t>Address 2:</t>
  </si>
  <si>
    <t>Sum of Resource Category 1</t>
  </si>
  <si>
    <t>Sum of Resource Category 2</t>
  </si>
  <si>
    <t>Sum of Resource Category 3</t>
  </si>
  <si>
    <t>Sum of Resource Category 4</t>
  </si>
  <si>
    <t>(A)</t>
  </si>
  <si>
    <t>(B)</t>
  </si>
  <si>
    <t xml:space="preserve">(C) </t>
  </si>
  <si>
    <t>(D)</t>
  </si>
  <si>
    <t>(E)</t>
  </si>
  <si>
    <t>(F)</t>
  </si>
  <si>
    <t>Categories</t>
  </si>
  <si>
    <t>Summary Table 2
Total Claimed Resource Adequacy Capacity by Type of Capacity (MW)</t>
  </si>
  <si>
    <t>(H)</t>
  </si>
  <si>
    <t>(I)</t>
  </si>
  <si>
    <t>(J)</t>
  </si>
  <si>
    <t>(K)</t>
  </si>
  <si>
    <t>(L)</t>
  </si>
  <si>
    <t>(M)</t>
  </si>
  <si>
    <t>CURIS_1_QF</t>
  </si>
  <si>
    <t>SMALL QF AGGREGATION - MERCED</t>
  </si>
  <si>
    <t>PIT PH 5 UNITS 1 &amp; 2 AGGREGATE</t>
  </si>
  <si>
    <t>PIT5_7_PL3X4</t>
  </si>
  <si>
    <t>PIT PH 5 UNITS 3 &amp; 4 AGGREGATE</t>
  </si>
  <si>
    <t>PIT5_7_QFUNTS</t>
  </si>
  <si>
    <t>PIT 5 HYDRO QF UNITS</t>
  </si>
  <si>
    <t>PIT6_7_UNIT 1</t>
  </si>
  <si>
    <t>PIT PH 6 UNIT 1</t>
  </si>
  <si>
    <t>PIT6_7_UNIT 2</t>
  </si>
  <si>
    <t>PIT PH 6 UNIT 2</t>
  </si>
  <si>
    <t>PIT7_7_UNIT 1</t>
  </si>
  <si>
    <t>PIT PH 7 UNIT 1</t>
  </si>
  <si>
    <t>FLOWD2_2_UNIT 1</t>
  </si>
  <si>
    <t>PITTSBURG UNIT 5</t>
  </si>
  <si>
    <t>PITTSP_7_UNIT 6</t>
  </si>
  <si>
    <t>PITTSBURG UNIT 6</t>
  </si>
  <si>
    <t>PITTSP_7_UNIT 7</t>
  </si>
  <si>
    <t>PITTSBURG UNIT 7</t>
  </si>
  <si>
    <t>PLACVL_1_CHILIB</t>
  </si>
  <si>
    <t>Chili Bar Hydro</t>
  </si>
  <si>
    <t>PLACVL_1_RCKCRE</t>
  </si>
  <si>
    <t>PLACER UNIT (ROCK CREEK)</t>
  </si>
  <si>
    <t>PNOCHE_1_PL1X2</t>
  </si>
  <si>
    <t>Panoche Peaker</t>
  </si>
  <si>
    <t>PNOCHE_1_UNITA1</t>
  </si>
  <si>
    <t>POEPH_7_UNIT 1</t>
  </si>
  <si>
    <t>POE HYDRO UNIT 1</t>
  </si>
  <si>
    <t>POEPH_7_UNIT 2</t>
  </si>
  <si>
    <t>POE HYDRO UNIT 2</t>
  </si>
  <si>
    <t>POTTER_6_UNITS</t>
  </si>
  <si>
    <t>Potter Valley</t>
  </si>
  <si>
    <t>POTTER_7_VECINO</t>
  </si>
  <si>
    <t>Vecino Vineyards LLC</t>
  </si>
  <si>
    <t>PSWEET_7_QFUNTS</t>
  </si>
  <si>
    <t>PTLOMA_6_NTCCGN</t>
  </si>
  <si>
    <t>CENTER QFS</t>
  </si>
  <si>
    <t>CENTER_6_PEAKER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</si>
  <si>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</si>
  <si>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</si>
  <si>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</si>
  <si>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</si>
  <si>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</si>
  <si>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</si>
  <si>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</si>
  <si>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</si>
  <si>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</si>
  <si>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</si>
  <si>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</si>
  <si>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SDG&amp;E Service Area</t>
  </si>
  <si>
    <t>TOTAL DEMAND RESPONSE RESOURCES</t>
  </si>
  <si>
    <t>Capacity Effective Start Date (mm/dd/yyyy)</t>
  </si>
  <si>
    <t>Capacity Effective End Date (mm/dd/yyyy)</t>
  </si>
  <si>
    <t>RA Capacity (MW)</t>
  </si>
  <si>
    <t>WOLFSK_1_UNITA1</t>
  </si>
  <si>
    <t>WRGHTP_7_AMENGY</t>
  </si>
  <si>
    <t>SMALL QF AGGREGATION - LOS BANOS</t>
  </si>
  <si>
    <t>WSENGY_1_UNIT 1</t>
  </si>
  <si>
    <t>WHEELABRATOR SHASTA UNITS 1-3 AGGREGATE</t>
  </si>
  <si>
    <t>YUBACT_1_SUNSWT</t>
  </si>
  <si>
    <t>YUBA CITY COGEN</t>
  </si>
  <si>
    <t>YUBACT_6_UNITA1</t>
  </si>
  <si>
    <t>Yuba City Energy Center (Calpine)</t>
  </si>
  <si>
    <t>ZOND_6_UNIT</t>
  </si>
  <si>
    <t>SCE</t>
  </si>
  <si>
    <t>CONFIDENTIAL</t>
  </si>
  <si>
    <t>Element</t>
  </si>
  <si>
    <t>Submitted LSE Forecast (Metered Load + T&amp;D Losses + UFE)</t>
  </si>
  <si>
    <t>Total</t>
  </si>
  <si>
    <t>Pro rata adjustment to match CEC forecast within 1%</t>
  </si>
  <si>
    <t>Coincidence Adjustment</t>
  </si>
  <si>
    <t>SCE Service Area</t>
  </si>
  <si>
    <t>TOTAL</t>
  </si>
  <si>
    <t>PG&amp;E Service Area</t>
  </si>
  <si>
    <t>SMALL QF AGGREGATION - VALLEJO/DINSMORE</t>
  </si>
  <si>
    <t>INDIGO_1_UNIT 1</t>
  </si>
  <si>
    <t>INDIGO PEAKER UNIT 1</t>
  </si>
  <si>
    <t>INDIGO_1_UNIT 2</t>
  </si>
  <si>
    <t>INDIGO PEAKER UNIT 2</t>
  </si>
  <si>
    <t>INDIGO_1_UNIT 3</t>
  </si>
  <si>
    <t>INDIGO PEAKER UNIT 3</t>
  </si>
  <si>
    <t>INSKIP_2_UNIT</t>
  </si>
  <si>
    <t>INSKIP HYDRO</t>
  </si>
  <si>
    <t>INTTRB_6_UNIT</t>
  </si>
  <si>
    <t>Intl Wind Turb Research (Dinosaur Point)</t>
  </si>
  <si>
    <r>
      <t>Date</t>
    </r>
    <r>
      <rPr>
        <sz val="12"/>
        <rFont val="Times New Roman"/>
        <family val="1"/>
      </rPr>
      <t xml:space="preserve"> – The date the form is completed.</t>
    </r>
  </si>
  <si>
    <t>GYS5X6_7_UNITS</t>
  </si>
  <si>
    <t>GYS7X8_7_UNITS</t>
  </si>
  <si>
    <t>GYSRVL_7_WSPRNG</t>
  </si>
  <si>
    <t>GIANERA PEAKER UNIT 1</t>
  </si>
  <si>
    <t>CSCGNR_1_UNIT 2</t>
  </si>
  <si>
    <t>GIANERA PEAKER UNIT 2</t>
  </si>
  <si>
    <t>CSTRVL_7_PL1X2</t>
  </si>
  <si>
    <t>CSTRVL_7_QFUNTS</t>
  </si>
  <si>
    <t>Castroville QF Aggregate</t>
  </si>
  <si>
    <t>CTNWDP_1_QF</t>
  </si>
  <si>
    <t>Resource Types</t>
  </si>
  <si>
    <t>Instructions for System RA Reporting Template</t>
  </si>
  <si>
    <t>CHEVRON USA (CYMRIC)</t>
  </si>
  <si>
    <t>CHEVMN_2_UNITS</t>
  </si>
  <si>
    <t>CHEVRON U.S.A. UNITS 1 &amp; 2 AGGREGATE</t>
  </si>
  <si>
    <t>CHICPK_7_UNIT 1</t>
  </si>
  <si>
    <t>CHILLS_7_UNITA1</t>
  </si>
  <si>
    <t>GAS RECOVERY SYS. (SYCAMORE CANYON)</t>
  </si>
  <si>
    <t>CHINO_2_QF</t>
  </si>
  <si>
    <t>CHINO QFS</t>
  </si>
  <si>
    <t>CHINO_6_CIMGEN</t>
  </si>
  <si>
    <t>O.L.S. ENERGY COMPANY -- CHINO</t>
  </si>
  <si>
    <t>CHINO_6_SMPPAP</t>
  </si>
  <si>
    <t>SIMPSON PAPER</t>
  </si>
  <si>
    <t>CHINO_7_MILIKN</t>
  </si>
  <si>
    <t>MN Milliken Genco LLC</t>
  </si>
  <si>
    <t>CHWCHL_1_UNIT</t>
  </si>
  <si>
    <t>CHOW 2 PEAKER PLANT</t>
  </si>
  <si>
    <t>CLOVER_2_UNIT</t>
  </si>
  <si>
    <t>MEGA HYDRO #1 (CLOVER CREEK)</t>
  </si>
  <si>
    <t>CLRKRD_6_LIMESD</t>
  </si>
  <si>
    <t>Lime Saddle Hydro</t>
  </si>
  <si>
    <t>CLRMTK_1_QF</t>
  </si>
  <si>
    <t>SMALL QF AGGREGATION - OAKLAND</t>
  </si>
  <si>
    <t>CNTRVL_6_UNIT</t>
  </si>
  <si>
    <t>Centerville</t>
  </si>
  <si>
    <t>COLEMN_2_UNIT</t>
  </si>
  <si>
    <t>Coleman</t>
  </si>
  <si>
    <t>COLGA1_6_SHELLW</t>
  </si>
  <si>
    <t>COALINGA COGENERATION COMPANY</t>
  </si>
  <si>
    <t>COLGAT_7_UNIT 1</t>
  </si>
  <si>
    <t>COLGATE HYDRO UNIT 1</t>
  </si>
  <si>
    <t>COLGAT_7_UNIT 2</t>
  </si>
  <si>
    <t>COLGATE HYDRO UNIT 2</t>
  </si>
  <si>
    <t>Projected Commercial Operation Date (mm/dd/yyyy)</t>
  </si>
  <si>
    <t>USWND1_2_UNITS</t>
  </si>
  <si>
    <t>US WIND POWER#1(WALKER)</t>
  </si>
  <si>
    <t>USWND2_1_UNITS</t>
  </si>
  <si>
    <t>US WIND POWER#2(PATTERSON)</t>
  </si>
  <si>
    <t>USWND4_2_UNITS</t>
  </si>
  <si>
    <t>US WIND POWER#4(RALPH)</t>
  </si>
  <si>
    <t>USWNDR_2_UNITS</t>
  </si>
  <si>
    <t>US WIND POWER(RUSSELL)</t>
  </si>
  <si>
    <t>USWPFK_6_FRICK</t>
  </si>
  <si>
    <t>GREEN RIDGE POWER LLC (FRICK)</t>
  </si>
  <si>
    <t>USWPJR_2_UNITS</t>
  </si>
  <si>
    <t>VACADX_1_QF</t>
  </si>
  <si>
    <t>SMALL QF AGGREGATION - VACAVILLE</t>
  </si>
  <si>
    <t>VACADX_1_UNITA1</t>
  </si>
  <si>
    <t>BP WILMINGTON CALCINER</t>
  </si>
  <si>
    <t>HINSON_6_LBECH1</t>
  </si>
  <si>
    <t>HINSON_6_LBECH2</t>
  </si>
  <si>
    <t>HINSON_6_LBECH3</t>
  </si>
  <si>
    <t>HINSON_6_LBECH4</t>
  </si>
  <si>
    <t>HINSON_6_SERRGN</t>
  </si>
  <si>
    <t>CITY OF LONG BEACH</t>
  </si>
  <si>
    <t>HIWAY_7_ACANYN</t>
  </si>
  <si>
    <t>GAS RECOVERY(AMERICA CANYON)</t>
  </si>
  <si>
    <t>HMLTBR_6_UNITS</t>
  </si>
  <si>
    <t>HAMILTON BRANCH PH (AGGREGATE)</t>
  </si>
  <si>
    <t>HNTGBH_7_UNIT 1</t>
  </si>
  <si>
    <t>HUNTINGTON BEACH GEN STA. UNIT 1</t>
  </si>
  <si>
    <t>HNTGBH_7_UNIT 2</t>
  </si>
  <si>
    <t>HUNTINGTON BEACH GEN STA. UNIT 2</t>
  </si>
  <si>
    <r>
      <t>C.</t>
    </r>
    <r>
      <rPr>
        <b/>
        <i/>
        <sz val="7"/>
        <rFont val="Times New Roman"/>
        <family val="1"/>
      </rPr>
      <t xml:space="preserve">   </t>
    </r>
    <r>
      <rPr>
        <b/>
        <i/>
        <sz val="14"/>
        <rFont val="Arial"/>
        <family val="2"/>
      </rPr>
      <t>LSE Allocations and ID and Local Area Sheet</t>
    </r>
  </si>
  <si>
    <r>
      <t>D.</t>
    </r>
    <r>
      <rPr>
        <b/>
        <i/>
        <sz val="7"/>
        <rFont val="Times New Roman"/>
        <family val="1"/>
      </rPr>
      <t xml:space="preserve">   </t>
    </r>
    <r>
      <rPr>
        <b/>
        <i/>
        <sz val="14"/>
        <rFont val="Arial"/>
        <family val="2"/>
      </rPr>
      <t>Summary Tabs - Year Ahead and Month Ahead</t>
    </r>
  </si>
  <si>
    <t>90% Zonal RAR for Year Ahead RA (MW):</t>
  </si>
  <si>
    <t>Total 115% RA obligation:</t>
  </si>
  <si>
    <t>Total 115% RAR</t>
  </si>
  <si>
    <t>CWATER_7_UNIT 1</t>
  </si>
  <si>
    <t>COOLWATER GEN STA. UNIT 1</t>
  </si>
  <si>
    <t>CWATER_7_UNIT 2</t>
  </si>
  <si>
    <t>COOLWATER GEN STA. UNIT 2</t>
  </si>
  <si>
    <t>CWATER_7_UNIT 3</t>
  </si>
  <si>
    <t>COOLWATER STATION 3 AGGREGATE</t>
  </si>
  <si>
    <t>CWATER_7_UNIT 4</t>
  </si>
  <si>
    <t>COOLWATER STATION 4 AGGREGATE</t>
  </si>
  <si>
    <t>DEERCR_6_UNIT 1</t>
  </si>
  <si>
    <t>DEER CREEK</t>
  </si>
  <si>
    <t>RVRVEW_1_UNITA1</t>
  </si>
  <si>
    <t>PIT7_7_UNIT 2</t>
  </si>
  <si>
    <t>PIT PH 7 UNIT 2</t>
  </si>
  <si>
    <t>PITTSP_7_UNIT 5</t>
  </si>
  <si>
    <t>RVSIDE_6_RERCU1</t>
  </si>
  <si>
    <t>Riverside Energy Res. Ctr Unit 1</t>
  </si>
  <si>
    <t>RVSIDE_6_RERCU2</t>
  </si>
  <si>
    <t>Riverside Energy Res. Ctr Unit 2</t>
  </si>
  <si>
    <t>RVSIDE_6_SPRING</t>
  </si>
  <si>
    <t>SPRINGS GENERATION PROJECT AGGREGATE</t>
  </si>
  <si>
    <t>SALIRV_2_UNIT</t>
  </si>
  <si>
    <t>SCE-TAC</t>
  </si>
  <si>
    <t>SDGE-TAC</t>
  </si>
  <si>
    <t>PGE-TAC</t>
  </si>
  <si>
    <t>SP26 Condition 2 RMR</t>
  </si>
  <si>
    <t>Zonal Total-Allocations</t>
  </si>
  <si>
    <t>Total Year Ahead System RAR</t>
  </si>
  <si>
    <t>Total Year Ahead System RAR:</t>
  </si>
  <si>
    <t>Zonal Location</t>
  </si>
  <si>
    <t>NP26</t>
  </si>
  <si>
    <t>SP26</t>
  </si>
  <si>
    <t>Zone</t>
  </si>
  <si>
    <t>Path 26 Import Allocation</t>
  </si>
  <si>
    <t>WISHON_6_UNITS</t>
  </si>
  <si>
    <t>Wishon/San Joaquin  #1-A AGGREGATE</t>
  </si>
  <si>
    <t>WLLWCR_6_CEDRFL</t>
  </si>
  <si>
    <t>CEDAR FLAT HYDRO QF AGGREGATION</t>
  </si>
  <si>
    <t>WNDMAS_2_UNIT 1</t>
  </si>
  <si>
    <t>Email address to receive approval or rejection letter:</t>
  </si>
  <si>
    <t>Please check the boxes below as appropriate</t>
  </si>
  <si>
    <r>
      <t xml:space="preserve">RA Compliance Period Covered by this Filing - </t>
    </r>
    <r>
      <rPr>
        <sz val="12"/>
        <rFont val="Times New Roman"/>
        <family val="1"/>
      </rPr>
      <t>Please select from the drop down list. This selection will cause the correct information to be drawn from the other pages of the template.</t>
    </r>
  </si>
  <si>
    <r>
      <t xml:space="preserve">Name - </t>
    </r>
    <r>
      <rPr>
        <sz val="12"/>
        <rFont val="Times New Roman"/>
        <family val="1"/>
      </rPr>
      <t>Name of the officer of the company that is authorized to sign this form</t>
    </r>
  </si>
  <si>
    <r>
      <t>Title</t>
    </r>
    <r>
      <rPr>
        <sz val="12"/>
        <rFont val="Times New Roman"/>
        <family val="1"/>
      </rPr>
      <t xml:space="preserve"> – Title of the officer of the company that is authorized to sign this form</t>
    </r>
  </si>
  <si>
    <r>
      <t>Telephone</t>
    </r>
    <r>
      <rPr>
        <sz val="12"/>
        <rFont val="Times New Roman"/>
        <family val="1"/>
      </rPr>
      <t xml:space="preserve"> - Enter the telephone number of the contact or back up contact person for this filing</t>
    </r>
  </si>
  <si>
    <t>VESTAL_6_QF</t>
  </si>
  <si>
    <t>VESTAL QFS</t>
  </si>
  <si>
    <t>VESTAL_6_ULTRGN</t>
  </si>
  <si>
    <t>RIO BRAVO JASMIN</t>
  </si>
  <si>
    <t>VESTAL_6_WDFIRE</t>
  </si>
  <si>
    <t>VICTOR_1_QF</t>
  </si>
  <si>
    <t>VICTOR QFS</t>
  </si>
  <si>
    <t>VINCNT_2_QF</t>
  </si>
  <si>
    <t>VINCENT QFS</t>
  </si>
  <si>
    <t>VINCNT_2_WESTWD</t>
  </si>
  <si>
    <t>Oasis Power Plant</t>
  </si>
  <si>
    <t>VISTA_6_QF</t>
  </si>
  <si>
    <t>VISTA QFS</t>
  </si>
  <si>
    <t>VLYHOM_7_SSJID</t>
  </si>
  <si>
    <t>VOLTA_2_UNIT 1</t>
  </si>
  <si>
    <t>VOLTA HYDRO UNIT 1</t>
  </si>
  <si>
    <t>VOLTA_2_UNIT 2</t>
  </si>
  <si>
    <t>Volta Hydro Unit 2</t>
  </si>
  <si>
    <t>VOLTA_7_QFUNTS</t>
  </si>
  <si>
    <t>WADHAM_6_UNIT</t>
  </si>
  <si>
    <t>WADHAM ENERGY LTD. PART.</t>
  </si>
  <si>
    <t>Sonoma CWA Warm Springs Hydro</t>
  </si>
  <si>
    <t>HAASPH_7_PL1X2</t>
  </si>
  <si>
    <t>HAAS PH UNIT 1 &amp; 2 AGGREGATE</t>
  </si>
  <si>
    <t>HALSEY_6_UNIT</t>
  </si>
  <si>
    <t>HALSEY HYDRO</t>
  </si>
  <si>
    <t>HARBGN_7_UNITS</t>
  </si>
  <si>
    <t>SMALL QF AGGREGATION - BURNEY</t>
  </si>
  <si>
    <t>HARBOR COGEN COMBINED CYCLE</t>
  </si>
  <si>
    <t>HATCR1_7_UNIT</t>
  </si>
  <si>
    <t xml:space="preserve">Hat Creek  #1 </t>
  </si>
  <si>
    <t>HATCR2_7_UNIT</t>
  </si>
  <si>
    <t xml:space="preserve">Hat Creek  #2  </t>
  </si>
  <si>
    <t>HATLOS_6_QFUNTS</t>
  </si>
  <si>
    <t>HAT CREEK HYDRO QF UNITS</t>
  </si>
  <si>
    <t>HAYPRS_6_QFUNTS</t>
  </si>
  <si>
    <t>HAYPRESS HYDRO QF UNITS</t>
  </si>
  <si>
    <t>HELMPG_7_UNIT 1</t>
  </si>
  <si>
    <t>HELMS PUMP-GEN UNIT 1</t>
  </si>
  <si>
    <t>HELMPG_7_UNIT 2</t>
  </si>
  <si>
    <t>HELMS PUMP-GEN UNIT 2</t>
  </si>
  <si>
    <t>HELMPG_7_UNIT 3</t>
  </si>
  <si>
    <t>HELMS PUMP-GEN UNIT 3</t>
  </si>
  <si>
    <t>HENRTA_6_UNITA1</t>
  </si>
  <si>
    <t>GWF HENRIETTA PEAKER PLANT UNIT 1</t>
  </si>
  <si>
    <t>HENRTA_6_UNITA2</t>
  </si>
  <si>
    <t>GWF HENRIETTA PEAKER PLANT UNIT 2</t>
  </si>
  <si>
    <t>HIDSRT_2_UNITS</t>
  </si>
  <si>
    <t>HIGH DESERT POWER PROJECT AGGREGATE</t>
  </si>
  <si>
    <t>HIGGNS_7_QFUNTS</t>
  </si>
  <si>
    <t>HINSON_6_CARBGN</t>
  </si>
  <si>
    <t>For directions to columns not listed here, please consult the General Instructions above.</t>
  </si>
  <si>
    <t>SHILOH WIND PROJECT 2</t>
  </si>
  <si>
    <t>Wintec Energy, Ltd.</t>
  </si>
  <si>
    <t>CENTER_2_RHONDO</t>
  </si>
  <si>
    <t>Certification of Information:</t>
  </si>
  <si>
    <t>Name of Load Serving Entity (LSE):</t>
  </si>
  <si>
    <t>1. I have responsibility for the activities reflected in this filing;</t>
  </si>
  <si>
    <t>City:</t>
  </si>
  <si>
    <t>State:</t>
  </si>
  <si>
    <t>Commission Ruling or Decision that requires this filing:     06-06-064</t>
  </si>
  <si>
    <t>MWD Rio Hondo Hydroelectric Recovery Pla</t>
  </si>
  <si>
    <t>CHICAGO PARK 1, BEAR RIVER CA</t>
  </si>
  <si>
    <t>SANTA CLARA CO-GEN</t>
  </si>
  <si>
    <t>Marina Land Fill Gas</t>
  </si>
  <si>
    <t>DAVIS_7_MNMETH</t>
  </si>
  <si>
    <t>MM Yolo Power LLC</t>
  </si>
  <si>
    <t>DEADCK_1_UNIT</t>
  </si>
  <si>
    <t>SRINTL_6_UNIT</t>
  </si>
  <si>
    <t>SRI INTERNATIONAL</t>
  </si>
  <si>
    <t>STANIS_7_UNIT 1</t>
  </si>
  <si>
    <t>STANISLAUS HYDRO</t>
  </si>
  <si>
    <t>STAUFF_1_UNIT</t>
  </si>
  <si>
    <t>BARRE_6_PEAKER</t>
  </si>
  <si>
    <t>BASICE_2_UNITS</t>
  </si>
  <si>
    <t>CALPINE  AMERICAN  I COGEN.</t>
  </si>
  <si>
    <t>BDGRCK_1_UNITS</t>
  </si>
  <si>
    <t>BADGER CREEK LIMITED</t>
  </si>
  <si>
    <t>BEARCN_2_UNITS</t>
  </si>
  <si>
    <t>BEARDS_7_UNIT 1</t>
  </si>
  <si>
    <t>BEARDSLEY HYDRO</t>
  </si>
  <si>
    <t>BEARMT_1_UNIT</t>
  </si>
  <si>
    <t>BEAR MOUNTAIN LIMITED</t>
  </si>
  <si>
    <t>BELDEN_7_UNIT 1</t>
  </si>
  <si>
    <t>BELDEN HYDRO</t>
  </si>
  <si>
    <t>BIG CREEK HYDRO PROJECT PSP</t>
  </si>
  <si>
    <t>BIOMAS_1_UNIT 1</t>
  </si>
  <si>
    <t>WOODLAND BIOMASS</t>
  </si>
  <si>
    <t>BISHOP_1_ALAMO</t>
  </si>
  <si>
    <t>BISHOP CREEK PLANT 2  AND  6</t>
  </si>
  <si>
    <t>Zonal RAR - Year Ahead Zonal RA Obligation</t>
  </si>
  <si>
    <t>90% of Total RA obligation</t>
  </si>
  <si>
    <t>Worksheet B. Month Ahead RA SUMMARY</t>
  </si>
  <si>
    <t>Worksheet A. YEAR AHEAD RA SUMMARY</t>
  </si>
  <si>
    <t>Riverview Energy Center (GP Antioch)</t>
  </si>
  <si>
    <r>
      <t>Projected Commercial Operation  Date</t>
    </r>
    <r>
      <rPr>
        <sz val="12"/>
        <rFont val="Times New Roman"/>
        <family val="1"/>
      </rPr>
      <t xml:space="preserve"> - The date that a Generating Unit at a Generating Facility has completed construction, interconnected to the applicable distribution or transmission system, completed all start-up, commissioning and performance testing, received final approvals from the applicable distribution or transmission provider, and commenced scheduling or bidding for the sale of electricity in the forward market.  The establishment of contracts and agreements between an LSE and an energy supplier or developer will have no bearing or affect on the determination of Commercial Operation.</t>
    </r>
  </si>
  <si>
    <t>GARNET GREEN POWER PROJECT AGGREGATE</t>
  </si>
  <si>
    <t>GATES_6_PL1X2</t>
  </si>
  <si>
    <t>Date of Filing</t>
  </si>
  <si>
    <t xml:space="preserve">Contact Person for Questions about this Filing </t>
  </si>
  <si>
    <t>Email</t>
  </si>
  <si>
    <t>COSO ENERGY DEVELOPERS (BLM)</t>
  </si>
  <si>
    <t>BNNIEN_7_ALTAPH</t>
  </si>
  <si>
    <t>ALTA POWER HOUSE</t>
  </si>
  <si>
    <t>BOGUE_1_UNITA1</t>
  </si>
  <si>
    <t>BORDEN_2_QF</t>
  </si>
  <si>
    <t>SMALL QF AGGREGATION - MADERA</t>
  </si>
  <si>
    <t>BORDER_6_UNITA1</t>
  </si>
  <si>
    <t>BOWMN_6_UNIT</t>
  </si>
  <si>
    <t>BOWMAN</t>
  </si>
  <si>
    <t>Excess (or Deficiency) of Resources over RAR in Local Area</t>
  </si>
  <si>
    <t>JVENTR_2_QFUNTS</t>
  </si>
  <si>
    <t>TRES VAQUEROS WIND QF UNITS</t>
  </si>
  <si>
    <t>KANAKA_1_UNIT</t>
  </si>
  <si>
    <t>KANAKA</t>
  </si>
  <si>
    <t>KEARNY_7_KY1</t>
  </si>
  <si>
    <t>KEARNY GAS TURBINE UNIT 1</t>
  </si>
  <si>
    <t>KEARNY_7_KY2</t>
  </si>
  <si>
    <t>KEARNY GT2 AGGREGATE</t>
  </si>
  <si>
    <t>KEARNY_7_KY3</t>
  </si>
  <si>
    <t>KEARNY GT3 AGGREGATE</t>
  </si>
  <si>
    <t>WOODLEAF HYDRO</t>
  </si>
  <si>
    <t>STS HYDROPOWER LTD. (KEKAWAKA)</t>
  </si>
  <si>
    <t>KELYRG_6_UNIT</t>
  </si>
  <si>
    <t>KELLY RIDGE HYDRO</t>
  </si>
  <si>
    <t>KERKH1_7_UNIT 1</t>
  </si>
  <si>
    <t>KERKHOFF PH 1 UNIT #1</t>
  </si>
  <si>
    <t>KERKH1_7_UNIT 3</t>
  </si>
  <si>
    <t>KERKHOFF PH 1 UNIT #3</t>
  </si>
  <si>
    <t>KERKH2_7_UNIT 1</t>
  </si>
  <si>
    <t>KERKHOFF PH 2 UNIT #1</t>
  </si>
  <si>
    <t>AERA ENERGY (SOUTH BELRIDGE)</t>
  </si>
  <si>
    <t>KERRGN_1_UNIT 1</t>
  </si>
  <si>
    <t>KILARC_2_UNIT 1</t>
  </si>
  <si>
    <t>KILARC HYDRO</t>
  </si>
  <si>
    <t>KINGCO_1_KINGBR</t>
  </si>
  <si>
    <t>KINGRV_7_UNIT 1</t>
  </si>
  <si>
    <t>KINGS RIVER HYDRO UNIT 1</t>
  </si>
  <si>
    <t>KNGCTY_6_UNITA1</t>
  </si>
  <si>
    <t>KRAMER_1_SEGS37</t>
  </si>
  <si>
    <t>LUZ SOLAR PARTNERS 3-7 AGGREGATE</t>
  </si>
  <si>
    <t>KRAMER_2_SEGS89</t>
  </si>
  <si>
    <t>WALNUT_6_HILLGEN</t>
  </si>
  <si>
    <t>L.A. COUNTY SANITATION DISTRICT</t>
  </si>
  <si>
    <t>WALNUT_7_WCOVCT</t>
  </si>
  <si>
    <t>WALNUT_7_WCOVST</t>
  </si>
  <si>
    <t>WARNE_2_UNIT</t>
  </si>
  <si>
    <t>WARNE HYDRO AGGREGATE</t>
  </si>
  <si>
    <t>WDFRDF_2_UNITS</t>
  </si>
  <si>
    <t>WDLEAF_7_UNIT 1</t>
  </si>
  <si>
    <t>WESTPT_2_UNIT</t>
  </si>
  <si>
    <t>West Point Hydro Plant</t>
  </si>
  <si>
    <t>GWFPWR_1_UNITS</t>
  </si>
  <si>
    <t>3. Based on my knowledge, information, or belief, this filing does not contain any untrue statement of a material fact or omit to state a material fact necessary to make the statements made;</t>
  </si>
  <si>
    <r>
      <t xml:space="preserve">North and South - </t>
    </r>
    <r>
      <rPr>
        <sz val="12"/>
        <rFont val="Times New Roman"/>
        <family val="1"/>
      </rPr>
      <t xml:space="preserve">This column totals the resources reported into zones, in NP26 and SP26, so that the summary page can total across the sheets of the worksheet.  Please do not enter information into this column, or disturb the formulas at all.  </t>
    </r>
  </si>
  <si>
    <t>GEYSERS AIDLIN AGGREGATE</t>
  </si>
  <si>
    <t>Big Creek-Ventura</t>
  </si>
  <si>
    <t>CAISO System</t>
  </si>
  <si>
    <t>BANKPP_2_NSPIN</t>
  </si>
  <si>
    <t>GEYSERS BEAR CANYON AGGREGATE</t>
  </si>
  <si>
    <t>BIGCRK_2_EXESWD</t>
  </si>
  <si>
    <t>Feather River Energy Center, Unit #1</t>
  </si>
  <si>
    <t>BRDSLD_2_SHILO2</t>
  </si>
  <si>
    <t>ALAMEDA GT UNIT 1</t>
  </si>
  <si>
    <t>Bay Area</t>
  </si>
  <si>
    <t>ALMEGT_1_UNIT 2</t>
  </si>
  <si>
    <t>ALAMEDA GT UNIT 2</t>
  </si>
  <si>
    <t>ALTMID_2_UNIT 1</t>
  </si>
  <si>
    <t>ALTAMONT MIDWAY LTD.</t>
  </si>
  <si>
    <t>ANAHM_7_CT</t>
  </si>
  <si>
    <t>ANAHEIM COMBUSTION TURBINE</t>
  </si>
  <si>
    <t>ANTLPE_2_QF</t>
  </si>
  <si>
    <t>ANTELOPE QFS</t>
  </si>
  <si>
    <t>BURNYF_2_UNIT 1</t>
  </si>
  <si>
    <t>Burney Forest Power</t>
  </si>
  <si>
    <t>BUTTVL_7_UNIT 1</t>
  </si>
  <si>
    <t>BUTT VALLEY HYDRO</t>
  </si>
  <si>
    <t>CABZON_1_WINDA1</t>
  </si>
  <si>
    <t>Cabazon Wind Project</t>
  </si>
  <si>
    <t>CALGEN_1_UNITS</t>
  </si>
  <si>
    <t>COSO Finance Partners (Navy 1)</t>
  </si>
  <si>
    <t>CALPIN_1_AGNEW</t>
  </si>
  <si>
    <t>CAPMAD_1_UNIT 1</t>
  </si>
  <si>
    <t>CAPCO MADERA Power Plant</t>
  </si>
  <si>
    <t>CARBOU_7_PL2X3</t>
  </si>
  <si>
    <t>CARIBOU PH 1 UNIT 2 &amp; 3 AGGREGATE</t>
  </si>
  <si>
    <t>CARBOU_7_PL4X5</t>
  </si>
  <si>
    <t>WISE HYDRO UNIT 2</t>
  </si>
  <si>
    <t>RHODIA INC. (RHONE-POULENC)</t>
  </si>
  <si>
    <t>LODI STIG UNIT</t>
  </si>
  <si>
    <t>STNRES_1_UNIT</t>
  </si>
  <si>
    <t>STANISLAUS WASTE ENERGY CO.</t>
  </si>
  <si>
    <t>STOILS_1_UNITS</t>
  </si>
  <si>
    <t>CHEVRON RICHMOND REFINERY</t>
  </si>
  <si>
    <r>
      <t>Contact Information --</t>
    </r>
    <r>
      <rPr>
        <sz val="12"/>
        <rFont val="Times New Roman"/>
        <family val="1"/>
      </rPr>
      <t xml:space="preserve"> Provide this information to facilitate review of the filing.</t>
    </r>
  </si>
  <si>
    <r>
      <t>Program Operator –</t>
    </r>
    <r>
      <rPr>
        <sz val="12"/>
        <rFont val="Times New Roman"/>
        <family val="1"/>
      </rPr>
      <t xml:space="preserve"> The entity that will physically dispatch the program.</t>
    </r>
  </si>
  <si>
    <t>BISHOP_1_UNITS</t>
  </si>
  <si>
    <t>BISHOP CREEK PLANT 3  AND  4</t>
  </si>
  <si>
    <t>BLACK_7_UNIT 1</t>
  </si>
  <si>
    <t>JAMES B. BLACK 1</t>
  </si>
  <si>
    <t>BLACK_7_UNIT 2</t>
  </si>
  <si>
    <t>JAMES B. BLACK 2</t>
  </si>
  <si>
    <t>BLCKBT_2_STONEY</t>
  </si>
  <si>
    <t>BLACK BUTTE HYDRO</t>
  </si>
  <si>
    <t>Path 26 - N-S</t>
  </si>
  <si>
    <t>Path 26 - S-N</t>
  </si>
  <si>
    <t>SP26 CAM Capacity</t>
  </si>
  <si>
    <t>NP26 CAM Capacity</t>
  </si>
  <si>
    <t>BLM_2_UNITS</t>
  </si>
  <si>
    <t>SNCLRA_6_OXGEN</t>
  </si>
  <si>
    <t>E.F. OXNARD INCORPORATED</t>
  </si>
  <si>
    <t>SNCLRA_6_PROCGN</t>
  </si>
  <si>
    <t>PROCTER  AND  GAMBLE OXNARD II</t>
  </si>
  <si>
    <t>SNCLRA_6_QF</t>
  </si>
  <si>
    <t>SANTA CLARA QFS</t>
  </si>
  <si>
    <t>SNCLRA_6_WILLMT</t>
  </si>
  <si>
    <t>WILLIAMETTE</t>
  </si>
  <si>
    <t>SNDBAR_7_UNIT 1</t>
  </si>
  <si>
    <t>SAND BAR HYDRO</t>
  </si>
  <si>
    <t>SNMALF_6_UNITS</t>
  </si>
  <si>
    <t>Sonoma County Landfill</t>
  </si>
  <si>
    <t>SOUTH_2_UNIT</t>
  </si>
  <si>
    <t>SOUTH HYDRO</t>
  </si>
  <si>
    <t>SPAULD_6_UNIT 3</t>
  </si>
  <si>
    <t>SPAULDING HYDRO PH 3 UNIT</t>
  </si>
  <si>
    <t>SPAULD_6_UNIT12</t>
  </si>
  <si>
    <t>SPAULDING HYDRO PH 1 &amp; 2 AGGREGATE</t>
  </si>
  <si>
    <t>SPBURN_2_UNIT 1</t>
  </si>
  <si>
    <t>SPI LI_2_UNIT 1</t>
  </si>
  <si>
    <t>SPIAND_1_UNIT</t>
  </si>
  <si>
    <t>SPICER_1_UNITS</t>
  </si>
  <si>
    <t>TIFFNY_1_DILLON</t>
  </si>
  <si>
    <t>RA Compliance Period covered by this Filing:</t>
  </si>
  <si>
    <t>MIRLOM_2_TEMESC</t>
  </si>
  <si>
    <t>MWD Temescal Hydroelectric Recovery Plan</t>
  </si>
  <si>
    <t>MOJAVE_1_SIPHON</t>
  </si>
  <si>
    <t>MOJAVE SIPHON POWER PLANT</t>
  </si>
  <si>
    <t>GALE_1_SEGS1</t>
  </si>
  <si>
    <t>GARNET_1_UNITS</t>
  </si>
  <si>
    <r>
      <t xml:space="preserve">Total Monthly Authorized Hours of Operation- </t>
    </r>
    <r>
      <rPr>
        <sz val="12"/>
        <rFont val="Times New Roman"/>
        <family val="1"/>
      </rPr>
      <t>Report the program's monthly authorized hours of operation.</t>
    </r>
  </si>
  <si>
    <t>Do not delete or enter anything into the cells below</t>
  </si>
  <si>
    <t>KEKAWK_6_UNIT</t>
  </si>
  <si>
    <r>
      <t xml:space="preserve">Authorized Operation Start Date – </t>
    </r>
    <r>
      <rPr>
        <sz val="12"/>
        <rFont val="Times New Roman"/>
        <family val="1"/>
      </rPr>
      <t>Identify the date within a calendar year that the program is allowed to commence operations.</t>
    </r>
  </si>
  <si>
    <r>
      <t xml:space="preserve">Authorized Operation End Date – </t>
    </r>
    <r>
      <rPr>
        <sz val="12"/>
        <rFont val="Times New Roman"/>
        <family val="1"/>
      </rPr>
      <t>Identify the date within a calendar year that the program is obligated to shut down for the year.</t>
    </r>
  </si>
  <si>
    <t>Category #2 Bucket:  160 hours</t>
  </si>
  <si>
    <t>Category #3  Bucket:  384 hours</t>
  </si>
  <si>
    <t>Category #4  Bucket:  Unrestricted</t>
  </si>
  <si>
    <t>Title:</t>
  </si>
  <si>
    <t>Date:</t>
  </si>
  <si>
    <t>Resource Adequacy Capacity (MW)</t>
  </si>
  <si>
    <t>Program Name</t>
  </si>
  <si>
    <t>Program Operator</t>
  </si>
  <si>
    <t>Authorized Operation Start Date (mm/dd/yyyy)</t>
  </si>
  <si>
    <t>Authorized Operation End Date (mm/dd/yyyy)</t>
  </si>
  <si>
    <t xml:space="preserve">Total Resource Adequacy Capacity </t>
  </si>
  <si>
    <t>Scheduling Coordinator:</t>
  </si>
  <si>
    <t>Subtotal</t>
  </si>
  <si>
    <t>Consistent with Rules 1 and 2.4 of the CPUC's Rules of Practice and</t>
  </si>
  <si>
    <t>DOUBLE "C" LIMITED</t>
  </si>
  <si>
    <t>LUZ SOLAR PARTNERS 8-9 AGGREGATE</t>
  </si>
  <si>
    <t>KRNCNY_6_UNIT</t>
  </si>
  <si>
    <t>LAGBEL_6_QF</t>
  </si>
  <si>
    <t>LAGUNA BELL QFS</t>
  </si>
  <si>
    <t>LAPLMA_2_UNIT 1</t>
  </si>
  <si>
    <t>La Paloma Generating Plant Unit #1</t>
  </si>
  <si>
    <t>LAPLMA_2_UNIT 2</t>
  </si>
  <si>
    <t>La Paloma Generating Plant Unit #2</t>
  </si>
  <si>
    <t>LAPLMA_2_UNIT 3</t>
  </si>
  <si>
    <t>La Paloma Generating Plant Unit #3</t>
  </si>
  <si>
    <t>LAPLMA_2_UNIT 4</t>
  </si>
  <si>
    <t>LARKSP_6_UNIT 1</t>
  </si>
  <si>
    <t>ADLIN_1_UNITS</t>
  </si>
  <si>
    <t>North</t>
  </si>
  <si>
    <t>AGRICO_6_PL3N5</t>
  </si>
  <si>
    <t>AGRICO_7_UNIT</t>
  </si>
  <si>
    <t>ALAMIT_7_UNIT 1</t>
  </si>
  <si>
    <t>ALAMITOS GEN STA. UNIT 1</t>
  </si>
  <si>
    <t>South</t>
  </si>
  <si>
    <t>LA Basin</t>
  </si>
  <si>
    <t>ALAMIT_7_UNIT 2</t>
  </si>
  <si>
    <t>ALAMITOS GEN STA. UNIT 2</t>
  </si>
  <si>
    <t>ALAMIT_7_UNIT 3</t>
  </si>
  <si>
    <t>ALAMITOS GEN STA. UNIT 3</t>
  </si>
  <si>
    <t>ALAMIT_7_UNIT 4</t>
  </si>
  <si>
    <t>ALAMITOS GEN STA. UNIT 4</t>
  </si>
  <si>
    <t>ALAMIT_7_UNIT 5</t>
  </si>
  <si>
    <t>ALAMITOS GEN STA. UNIT 5</t>
  </si>
  <si>
    <t>ALAMIT_7_UNIT 6</t>
  </si>
  <si>
    <t>ALAMITOS GEN STA. UNIT 6</t>
  </si>
  <si>
    <t>ALAMO_6_UNIT</t>
  </si>
  <si>
    <t xml:space="preserve">ALAMO POWER PLANT </t>
  </si>
  <si>
    <t>ALMEGT_1_UNIT 1</t>
  </si>
  <si>
    <t>GAS RECOVERY SYS. (NEWBY ISLAND 2)</t>
  </si>
  <si>
    <t>MONLTH_6_BOREL</t>
  </si>
  <si>
    <t>BOREL HYDRO UNITS 1-3 AGGREGATE</t>
  </si>
  <si>
    <t>MONTPH_7_UNITS</t>
  </si>
  <si>
    <t>MONTICELLO HYDRO AGGREGATE</t>
  </si>
  <si>
    <t>MOORPK_6_QF</t>
  </si>
  <si>
    <t>MOORPARK QFS</t>
  </si>
  <si>
    <t>MOORPK_7_UNITA1</t>
  </si>
  <si>
    <t>WEME- Simi Valley Landfill</t>
  </si>
  <si>
    <t>MORBAY_7_UNIT 3</t>
  </si>
  <si>
    <t>MORRO BAY UNIT 3</t>
  </si>
  <si>
    <t>MORBAY_7_UNIT 4</t>
  </si>
  <si>
    <t>MORRO BAY UNIT 4</t>
  </si>
  <si>
    <t>MOSSLD_1_QF</t>
  </si>
  <si>
    <t>SMALL QF AGGREGATION - SANTA CRUZ</t>
  </si>
  <si>
    <t>MOSSLD_2_PSP1</t>
  </si>
  <si>
    <t>STIGCT_2_LODI</t>
  </si>
  <si>
    <t>SBERDO_2_QF</t>
  </si>
  <si>
    <t>SAN BERADINO QFS</t>
  </si>
  <si>
    <t>SBERDO_2_SNTANA</t>
  </si>
  <si>
    <t>SANTA ANA PSP</t>
  </si>
  <si>
    <t>SBERDO_6_MILLCK</t>
  </si>
  <si>
    <t>MILL CREEK PSP</t>
  </si>
  <si>
    <t>SEARLS_7_ARGUS</t>
  </si>
  <si>
    <t>NORTH AMERICAN ARGUS</t>
  </si>
  <si>
    <t>SEARLS_7_WESTEN</t>
  </si>
  <si>
    <t>NORTH AMERICAN WESTEND</t>
  </si>
  <si>
    <t>SEAWST_6_LAPOS</t>
  </si>
  <si>
    <t>SEA WEST WIND QF AGGREGATION</t>
  </si>
  <si>
    <t>SEGS_1_SEGS2</t>
  </si>
  <si>
    <t>SGREGY_6_SANGER</t>
  </si>
  <si>
    <t>DYNAMIS COGEN</t>
  </si>
  <si>
    <t>SLUISP_2_UNITS</t>
  </si>
  <si>
    <t>SAN LUIS (GIANELLI) PUMP-GEN (AGGREGATE)</t>
  </si>
  <si>
    <t>SLYCRK_1_UNIT 1</t>
  </si>
  <si>
    <t>SLY CREEK HYDRO</t>
  </si>
  <si>
    <t>SMPRIP_1_SMPSON</t>
  </si>
  <si>
    <t>SMUDGO_7_UNIT 1</t>
  </si>
  <si>
    <t>SONOMA POWER PLANT</t>
  </si>
  <si>
    <t>MOSSLD_7_UNIT 6</t>
  </si>
  <si>
    <t>MOSS LANDING UNIT 6</t>
  </si>
  <si>
    <t>MOSSLD_7_UNIT 7</t>
  </si>
  <si>
    <t>MOSS LANDING UNIT 7</t>
  </si>
  <si>
    <t>MRGT_6_MMAREF</t>
  </si>
  <si>
    <t>Miramar Energy Facility</t>
  </si>
  <si>
    <t>MRGT_7_UNITS</t>
  </si>
  <si>
    <t>MIRAMAR COMBUSTION TURBINE AGGREGATE</t>
  </si>
  <si>
    <t>MSHGTS_6_MMARLF</t>
  </si>
  <si>
    <t>MIRAMAR LANDFILL</t>
  </si>
  <si>
    <t>MSSION_2_QF</t>
  </si>
  <si>
    <r>
      <t>Minimum Hours in Month</t>
    </r>
    <r>
      <rPr>
        <sz val="12"/>
        <rFont val="Times New Roman"/>
        <family val="1"/>
      </rPr>
      <t xml:space="preserve"> - The minimum number of hours in the RA filing month that the RA resource or "pairing" is contractually or physically available during peak load hours and capable of operating at its Qualifying Capacity to meet the LSE’s RAR obligation.  For contracts with unrestricted availability, please do not enter '720' or '744'.  Please enter "unrestricted".</t>
    </r>
  </si>
  <si>
    <r>
      <t>E.</t>
    </r>
    <r>
      <rPr>
        <b/>
        <i/>
        <sz val="7"/>
        <rFont val="Times New Roman"/>
        <family val="1"/>
      </rPr>
      <t xml:space="preserve">   </t>
    </r>
    <r>
      <rPr>
        <b/>
        <i/>
        <sz val="14"/>
        <rFont val="Arial"/>
        <family val="2"/>
      </rPr>
      <t>Instructions for the Resource Reporting Worksheets</t>
    </r>
  </si>
  <si>
    <t>LSE Allocations Tab</t>
  </si>
  <si>
    <t>ID and Local Area Tab</t>
  </si>
  <si>
    <t>MWD Venice Hydroelectric Recovery Plant</t>
  </si>
  <si>
    <t>LA PALOMA GENERATING PLANT, UNIT #4</t>
  </si>
  <si>
    <t>Lambie Energy Center, Unit #1</t>
  </si>
  <si>
    <t>Creed Energy Center, Unit #1</t>
  </si>
  <si>
    <t>Goose Haven Energy Center, Unit #1</t>
  </si>
  <si>
    <t>MIRLOM_2_CORONA</t>
  </si>
  <si>
    <t>MWD Corona Hydroelectric Recovery Plant</t>
  </si>
  <si>
    <t>KAWEAH PH 2 &amp; 3 PSP AGGREGATE</t>
  </si>
  <si>
    <t>RECTOR_2_KAWH 1</t>
  </si>
  <si>
    <t>KAWEAH PH 1 UNIT 1</t>
  </si>
  <si>
    <t>RECTOR_2_QF</t>
  </si>
  <si>
    <t>RECTOR QFS</t>
  </si>
  <si>
    <t>RECTOR_7_TULARE</t>
  </si>
  <si>
    <t>REDBLF_6_UNIT</t>
  </si>
  <si>
    <t>RED BLUFF PEAKER PLANT</t>
  </si>
  <si>
    <t>REDOND_7_UNIT 5</t>
  </si>
  <si>
    <t>REDONDO GEN STA. UNIT 5</t>
  </si>
  <si>
    <t>REDOND_7_UNIT 6</t>
  </si>
  <si>
    <t>REDONDO GEN STA. UNIT 6</t>
  </si>
  <si>
    <t>REDOND_7_UNIT 7</t>
  </si>
  <si>
    <t>REDONDO GEN STA. UNIT 7</t>
  </si>
  <si>
    <t>REDOND_7_UNIT 8</t>
  </si>
  <si>
    <t>REDONDO GEN STA. UNIT 8</t>
  </si>
  <si>
    <t>RHONDO_2_QF</t>
  </si>
  <si>
    <t>RIO HONDO QFS</t>
  </si>
  <si>
    <t>RIOOSO_1_QF</t>
  </si>
  <si>
    <t>SMALL QF AGGREGATION - GRASS VALLEY</t>
  </si>
  <si>
    <t>ROLLIN_6_UNIT</t>
  </si>
  <si>
    <t>ROLLINS HYDRO</t>
  </si>
  <si>
    <t>CROKET_7_UNIT</t>
  </si>
  <si>
    <t>CROCKETT COGEN</t>
  </si>
  <si>
    <t>CRSTWD_6_KUMYAY</t>
  </si>
  <si>
    <t>Kumeyaay Wind Farm</t>
  </si>
  <si>
    <t>CSCCOG_1_UNIT 1</t>
  </si>
  <si>
    <t>CSCGNR_1_UNIT 1</t>
  </si>
  <si>
    <t>CARIBOU PH 2 UNIT 4 &amp; 5 AGGREGATE</t>
  </si>
  <si>
    <r>
      <t xml:space="preserve">Zonal/Local Designation: </t>
    </r>
    <r>
      <rPr>
        <sz val="12"/>
        <rFont val="Times New Roman"/>
        <family val="1"/>
      </rPr>
      <t xml:space="preserve"> This is populated automatically when a Scheduling Resource ID or Dynamic Resource ID is selected from the drop down list in the Scheduling Resource ID Column or selected from a drop down list on the sheets that do not include a Scheduling Resource ID field.  If the LSE cuts and pastes a large array of cells, the LSE must ensure that Local/Zonal Designation is still correct.  The column will list all Local Areas as well as "North" and "South" to indicate Zonal Location for the Path 26 Counting Convention.</t>
    </r>
  </si>
  <si>
    <t>DONALD VON RAESFELD POWER PROJECT</t>
  </si>
  <si>
    <t>EASTWD_7_UNIT</t>
  </si>
  <si>
    <t>EASTWOOD PUMP-GEN</t>
  </si>
  <si>
    <t>EDMONS_2_NSPIN</t>
  </si>
  <si>
    <t>HYPOWER, INC. (FORKS OF BUTTE)</t>
  </si>
  <si>
    <t>SUNRAY ENERGY, INC. - SEGS 1</t>
  </si>
  <si>
    <t>GATWAY_2_PL1X3</t>
  </si>
  <si>
    <t>GATEWAY GENERATING STATION</t>
  </si>
  <si>
    <t>GEYS17_2_BOTRCK</t>
  </si>
  <si>
    <t>GILROY ENERGY CENTER, UNIT #3</t>
  </si>
  <si>
    <t>GOLETA_6_TAJIGS</t>
  </si>
  <si>
    <t>SANTA CRUZ LANDFILL GENERATING PLANT</t>
  </si>
  <si>
    <t>PE - BERKELEY, INC.</t>
  </si>
  <si>
    <t>GEYSERS UNITS 5 &amp; 6 AGGREGATE</t>
  </si>
  <si>
    <t>GEYSERS UNITS 7 &amp; 8 AGGREGATE</t>
  </si>
  <si>
    <t>King City Energy Center, Unit #1</t>
  </si>
  <si>
    <t>LACIEN_2_VENICE</t>
  </si>
  <si>
    <t>The Certification Sheet is to be completed and signed by an appropriate officer of the company.</t>
  </si>
  <si>
    <t>Resource Buckets: Minimum Monthly Hours of Operation Qualifying for that Bucket</t>
  </si>
  <si>
    <t>General Instructions for Columns that Appear in Multiple Worksheets:</t>
  </si>
  <si>
    <t>LAWRNC_7_SUNYVL</t>
  </si>
  <si>
    <t>City of Sunnyvale Unit 1 and 2</t>
  </si>
  <si>
    <t>MILBRA_1_QF</t>
  </si>
  <si>
    <t>SMALL QF AGGREGATION - DAILY CITY</t>
  </si>
  <si>
    <t>OMAR_2_UNIT 1</t>
  </si>
  <si>
    <t>OMAR_2_UNIT 2</t>
  </si>
  <si>
    <t>OMAR_2_UNIT 3</t>
  </si>
  <si>
    <t>OMAR_2_UNIT 4</t>
  </si>
  <si>
    <t>OTMESA_2_PL1X3</t>
  </si>
  <si>
    <t>PLSNTG_7_LNCLND</t>
  </si>
  <si>
    <t>Lincoln Landfill Power Plant</t>
  </si>
  <si>
    <t>RHONDO_6_PUENTE</t>
  </si>
  <si>
    <t>Puente Hills GTE Facility Phase II</t>
  </si>
  <si>
    <t>SPIFBD_1_PL1X2</t>
  </si>
  <si>
    <t>TENGEN_2_PL1X2</t>
  </si>
  <si>
    <t>USWNDR_2_SMUD</t>
  </si>
  <si>
    <t>SOLANO WIND FARM</t>
  </si>
  <si>
    <t>Month</t>
  </si>
  <si>
    <t>MOSS LANDING POWER BLOCK 1</t>
  </si>
  <si>
    <t>MOSSLD_2_PSP2</t>
  </si>
  <si>
    <t>Mountainview Gen Sta. Unit 4</t>
  </si>
  <si>
    <t>PGE</t>
  </si>
  <si>
    <t>Table 5- Incremental Local Area LCR Allocations (MW)</t>
  </si>
  <si>
    <t>Local Area - incremental - Please consult instructions</t>
  </si>
  <si>
    <t>Final Load Forecast for RA Compliance</t>
  </si>
  <si>
    <t>BUCKBL_2_PL1X3</t>
  </si>
  <si>
    <t>OGROVE_6_PL1X2</t>
  </si>
  <si>
    <t>VACADX_1_SOLAR</t>
  </si>
  <si>
    <t>Fresno Peaker AG PL3N5 ICE5</t>
  </si>
  <si>
    <t>Fresno Cogen</t>
  </si>
  <si>
    <t>KERNFT_1_UNITS</t>
  </si>
  <si>
    <t>KERN FRONT LIMITED</t>
  </si>
  <si>
    <t>KERNRG_1_UNITS</t>
  </si>
  <si>
    <t>KERN RIVER HYDRO UNITS 1-4 AGGREGATE</t>
  </si>
  <si>
    <t>KERN CANYON</t>
  </si>
  <si>
    <t>SMALL QF AGGREGATION - FRESNO</t>
  </si>
  <si>
    <t>PACIFIC LUMBER (HUMBOLDT)</t>
  </si>
  <si>
    <t>ONTARIO/SIERRA HYDRO PSP</t>
  </si>
  <si>
    <t>RIO BRAVO FRESNO</t>
  </si>
  <si>
    <t>SIERRA_1_UNITS</t>
  </si>
  <si>
    <t>HIGH SIERRA LIMITED</t>
  </si>
  <si>
    <t>SIERRA PACIFIC IND. (BURNEY)</t>
  </si>
  <si>
    <t>SIERRA PACIFIC IND. (LINCOLN)</t>
  </si>
  <si>
    <t>SIERRA PACIFIC IND. (ANDERSON)</t>
  </si>
  <si>
    <t>SIERRA PACIFIC IND. (SONORA)</t>
  </si>
  <si>
    <t>SIERRA PACIFIC IND. (QUINCY)</t>
  </si>
  <si>
    <t>RIO BRAVO FRESNO (AKA ULTRAPOWER)</t>
  </si>
  <si>
    <t>SMALL QF AGGREGATION - SAN DIEGO</t>
  </si>
  <si>
    <t>MTNPOS_1_UNIT</t>
  </si>
  <si>
    <t>MT.POSO COGENERATION CO.</t>
  </si>
  <si>
    <t>MTWIND_1_UNIT 1</t>
  </si>
  <si>
    <t>Mountain View Power Project I</t>
  </si>
  <si>
    <t>MTWIND_1_UNIT 2</t>
  </si>
  <si>
    <t>Mountain View Power Project II</t>
  </si>
  <si>
    <t>MTWIND_1_UNIT 3</t>
  </si>
  <si>
    <t>MANDALAY GEN STA. UNIT 3</t>
  </si>
  <si>
    <t>MNTAGU_7_NEWBYI</t>
  </si>
  <si>
    <t>ARCOGN_2_UNITS</t>
  </si>
  <si>
    <t>WATSON COGENERATION COMPANY</t>
  </si>
  <si>
    <t>BALCHS_7_UNIT 1</t>
  </si>
  <si>
    <t>BALCH 1 PH UNIT 1</t>
  </si>
  <si>
    <t>BALCHS_7_UNIT 2</t>
  </si>
  <si>
    <t>BALCH 2 PH UNIT 2</t>
  </si>
  <si>
    <t>BALCHS_7_UNIT 3</t>
  </si>
  <si>
    <t>BALCH 2 PH UNIT 3</t>
  </si>
  <si>
    <t>BARRE_2_QF</t>
  </si>
  <si>
    <t>BARRE QFS</t>
  </si>
  <si>
    <t>NTC/MCRD COGENERATION</t>
  </si>
  <si>
    <t>RCKCRK_7_UNIT 1</t>
  </si>
  <si>
    <t>ROCK CREEK HYDRO UNIT 1</t>
  </si>
  <si>
    <t>RCKCRK_7_UNIT 2</t>
  </si>
  <si>
    <t>ROCK CREEK HYDRO UNIT 2</t>
  </si>
  <si>
    <t>RECTOR_2_KAWEAH</t>
  </si>
  <si>
    <t>Sum of Resource Category DR</t>
  </si>
  <si>
    <t>II_Construction</t>
  </si>
  <si>
    <t xml:space="preserve"> #1 Bucket</t>
  </si>
  <si>
    <t>#1,2  Buckets</t>
  </si>
  <si>
    <t xml:space="preserve"> #1,2,3  Buckets</t>
  </si>
  <si>
    <t>#1,2,3,4  Buckets, Category DR</t>
  </si>
  <si>
    <t xml:space="preserve"> RMR and CAM Allocations</t>
  </si>
  <si>
    <t>Coincident Peak Demand</t>
  </si>
  <si>
    <t xml:space="preserve">CEC Coincident Peak Estimate for Comparison </t>
  </si>
  <si>
    <t>APLHIL_1_SLABCK</t>
  </si>
  <si>
    <t>AVENAL_6_AVPARK</t>
  </si>
  <si>
    <t>AVENAL_6_SANDDG</t>
  </si>
  <si>
    <t>AVENAL_6_SUNCTY</t>
  </si>
  <si>
    <t>BLAST_1_WIND</t>
  </si>
  <si>
    <t>BRDSLD_2_MTZUM2</t>
  </si>
  <si>
    <t>BRDSLD_2_SHLO3A</t>
  </si>
  <si>
    <t>BRODIE_2_WIND</t>
  </si>
  <si>
    <t>BUCKWD_1_QF</t>
  </si>
  <si>
    <t>CAMCHE_1_PL1X3</t>
  </si>
  <si>
    <t>CAMPFW_7_FARWST</t>
  </si>
  <si>
    <t>COPMTN_2_CM10</t>
  </si>
  <si>
    <t>FROGTN_7_UTICA</t>
  </si>
  <si>
    <t>GARNET_1_WINDS</t>
  </si>
  <si>
    <t>GRSCRK_6_BGCKWW</t>
  </si>
  <si>
    <t>HIGGNS_1_COMBIE</t>
  </si>
  <si>
    <t>HILAND_7_YOLOWD</t>
  </si>
  <si>
    <t>LAKHDG_6_UNIT 1</t>
  </si>
  <si>
    <t>LAKHDG_6_UNIT 2</t>
  </si>
  <si>
    <t>MIRLOM_2_ONTARO</t>
  </si>
  <si>
    <t>MRCHNT_2_PL1X3</t>
  </si>
  <si>
    <t>OLINDA_2_LNDFL2</t>
  </si>
  <si>
    <t>VEDDER_1_SEKERN</t>
  </si>
  <si>
    <t>TEXACO EXPLORATION &amp; PROD (SE KERN RIVER</t>
  </si>
  <si>
    <t>VESTAL_2_KERN</t>
  </si>
  <si>
    <t>KERN RIVER PH 3 UNITS 1 &amp; 2 AGGREGATE</t>
  </si>
  <si>
    <t>Local RA (MW)</t>
  </si>
  <si>
    <t>RICHMN_7_BAYENV</t>
  </si>
  <si>
    <t>BAY ENVIRONMENTAL (NOVE POWER)</t>
  </si>
  <si>
    <t>RIOBRV_6_UNIT 1</t>
  </si>
  <si>
    <t>For directions to columns not listed here, please consult the General Instructions above.  Directions for listing export commitments on this page are provided as well.  The Phys Res page and the Import page have been combined.</t>
  </si>
  <si>
    <t>III. Resources Under Construction</t>
  </si>
  <si>
    <t>I.    Physical Resources and Import Resources</t>
  </si>
  <si>
    <t>SCID or Counterparty if not available</t>
  </si>
  <si>
    <t>DR. Dispatchable Demand Response Resources not part of the DR Allocation</t>
  </si>
  <si>
    <t>I. Physical Resources in ISO Control Area and Import RA resources from outside ISO Control Area</t>
  </si>
  <si>
    <t>ALTA4A_2_CPCW1</t>
  </si>
  <si>
    <t>ALTA4B_2_CPCW2</t>
  </si>
  <si>
    <t>ALTA4B_2_CPCW3</t>
  </si>
  <si>
    <t>ALTA3A_2_CPCE4</t>
  </si>
  <si>
    <t>ALTA3A_2_CPCE5</t>
  </si>
  <si>
    <t>ANAHM_2_CANYN3</t>
  </si>
  <si>
    <t>ANAHM_2_CANYN4</t>
  </si>
  <si>
    <t>Barre Peaker</t>
  </si>
  <si>
    <t>BLULKE_6_BLUELK</t>
  </si>
  <si>
    <t>Blue Lake Power</t>
  </si>
  <si>
    <t>BRDSLD_2_MTZUMA</t>
  </si>
  <si>
    <t>COPMTN_2_SOLAR1</t>
  </si>
  <si>
    <t>El Cajon Energy Center</t>
  </si>
  <si>
    <t>Grapeland Peaker</t>
  </si>
  <si>
    <t>BLYTHE_1_SOLAR1</t>
  </si>
  <si>
    <t>Blythe Solar 1 Project</t>
  </si>
  <si>
    <t>CHINO_2_SOLAR</t>
  </si>
  <si>
    <t>Chino RT Solar 1</t>
  </si>
  <si>
    <t>ELCAJN_6_LM6K</t>
  </si>
  <si>
    <t>FLOWD1_6_ALTPP1</t>
  </si>
  <si>
    <t>ALTAMONT POWER LLC (PARTNERS 1)</t>
  </si>
  <si>
    <t>CalPeak Power Enterprise Unit 1</t>
  </si>
  <si>
    <t>Garnet Winds Aggregation</t>
  </si>
  <si>
    <t>BIG CREEK WATER WORKS - CEDAR FLAT</t>
  </si>
  <si>
    <t>Combie South</t>
  </si>
  <si>
    <t>CLEAR LAKE UNIT 1</t>
  </si>
  <si>
    <t>Lake Hodges Pumped Storage-Unit1</t>
  </si>
  <si>
    <t>Lake Hodges Pumped Storage-Unit2</t>
  </si>
  <si>
    <t>Ontario RT Solar</t>
  </si>
  <si>
    <t>Desert Star Energy Center</t>
  </si>
  <si>
    <t>Brea Power II</t>
  </si>
  <si>
    <t>CalPeak Power Panoche Unit 1</t>
  </si>
  <si>
    <t>Renwind re-powering project</t>
  </si>
  <si>
    <t>Redlands RT Solar</t>
  </si>
  <si>
    <t>Five Points Solar Station</t>
  </si>
  <si>
    <t>Westside Solar Station</t>
  </si>
  <si>
    <t>Stroud Solar Station</t>
  </si>
  <si>
    <t>FPL Energy Montezuma Wind</t>
  </si>
  <si>
    <t>Blythe Energy Center</t>
  </si>
  <si>
    <t>Center Peaker</t>
  </si>
  <si>
    <t>CHILLS_1_SYCENG</t>
  </si>
  <si>
    <t>COLUSA_2_PL1X3</t>
  </si>
  <si>
    <t>Colusa Generating Station</t>
  </si>
  <si>
    <t>RMR+CAM</t>
  </si>
  <si>
    <t>ALTA3A_2_CPCE8</t>
  </si>
  <si>
    <t>ALTA4B_2_CPCW6</t>
  </si>
  <si>
    <t>ANAHM_2_CANYN1</t>
  </si>
  <si>
    <t>ANAHM_2_CANYN2</t>
  </si>
  <si>
    <t>HATLOS_6_LSCRK</t>
  </si>
  <si>
    <t>Lost Creek 1 &amp; 2 Hydro Conversion</t>
  </si>
  <si>
    <t>HATRDG_2_WIND</t>
  </si>
  <si>
    <t>Hatchet Ridge Wind Farm</t>
  </si>
  <si>
    <t>HUMBPP_1_UNITS3</t>
  </si>
  <si>
    <t>Humboldt Bay Generating Station 3</t>
  </si>
  <si>
    <t>HUMBPP_6_UNITS1</t>
  </si>
  <si>
    <t>Humboldt Bay Generating Station 1</t>
  </si>
  <si>
    <t>HUMBPP_6_UNITS2</t>
  </si>
  <si>
    <t>Humboldt Bay Generating Station 2</t>
  </si>
  <si>
    <t>Inland Empire Energy Center, Unit 1</t>
  </si>
  <si>
    <t>KELLER CANYON LANDFILL GEN FACILICITY</t>
  </si>
  <si>
    <t>MARTIN_1_SUNSET</t>
  </si>
  <si>
    <t>Sunset Reservoir - North Basin</t>
  </si>
  <si>
    <t>MENBIO_6_RENEW1</t>
  </si>
  <si>
    <t>CalRENEW - 1(A)</t>
  </si>
  <si>
    <t>Mira Loma Peaker</t>
  </si>
  <si>
    <t>MOORPK_2_CALABS</t>
  </si>
  <si>
    <t>Calabasas Gas-to-Energy Facility</t>
  </si>
  <si>
    <t>Miramar Energy Facility II</t>
  </si>
  <si>
    <t>Orange Grove Energy Center</t>
  </si>
  <si>
    <t>KERN RIVER COGENERATION CO. UNIT 1</t>
  </si>
  <si>
    <t>KERN RIVER COGENERATION CO. UNIT 2</t>
  </si>
  <si>
    <t>KERN RIVER COGENERATION CO. UNIT 3</t>
  </si>
  <si>
    <t>KERN RIVER COGENERATION CO. UNIT 4</t>
  </si>
  <si>
    <t>OTAY MESA ENERGY CENTER</t>
  </si>
  <si>
    <t>RVSIDE_2_RERCU3</t>
  </si>
  <si>
    <t>Riverside Energy Res. Ctr Unit 3</t>
  </si>
  <si>
    <t>RVSIDE_2_RERCU4</t>
  </si>
  <si>
    <t>Riverside Energy Res. Ctr Unit 4</t>
  </si>
  <si>
    <t>GEYSERS CALISTOGA AGGREGATE</t>
  </si>
  <si>
    <t>SAUGUS_2_TOLAND</t>
  </si>
  <si>
    <t>Toland Landfill gas to Energy Project</t>
  </si>
  <si>
    <t>SAUGUS_7_CHIQCN</t>
  </si>
  <si>
    <t>Chiquita Canyon Landfill Fac</t>
  </si>
  <si>
    <t>SISQUC_1_SMARIA</t>
  </si>
  <si>
    <t>Santa Maria II LFG Power Plant</t>
  </si>
  <si>
    <t>Vaca-Dixon Solar Station</t>
  </si>
  <si>
    <t>IOU</t>
  </si>
  <si>
    <t>San Diego-IV</t>
  </si>
  <si>
    <t>RMR and CAM Allocations</t>
  </si>
  <si>
    <t>Do not enter data into the gray shaded areas of row 2, since the worksheet automatically sums each particular resource category and transfers this information to the Year Ahead and Month Ahead Summary worksheets.  If it is necessary to insert more rows of data into any one worksheet, please ensure the spreadsheet properly creates the subtotal and that it transfers to the Summary Table 2 of each of the two Summary Pages.  All Resource Worksheets with green colored tabs have been protected with a password.   This is done to ensure that the safeguards against errors that are built into the template are not circumvented accidentally. For 2013, the worksheets for Unit Specific CAISO resources and Import Resources have been combined. Please enter all  CAISO and Import resources on this page.</t>
  </si>
  <si>
    <t>DR Bucket - No MCC limit on bucket, but resources are to be available at least 24 hours in a month.</t>
  </si>
  <si>
    <t>McKittrick Cogen</t>
  </si>
  <si>
    <t>Vasco Wind</t>
  </si>
  <si>
    <t>CalPeak Power Vaca Dixon Unit 1</t>
  </si>
  <si>
    <t>Rialto RT Solar</t>
  </si>
  <si>
    <t>Windstar</t>
  </si>
  <si>
    <t xml:space="preserve">Worksheet Tab Name = II_Construc  </t>
  </si>
  <si>
    <t>III.    Demand Response: DR Capacity</t>
  </si>
  <si>
    <t>RENWD_1_QF</t>
  </si>
  <si>
    <t>SBERDO_2_REDLND</t>
  </si>
  <si>
    <t>SCHNDR_1_FIVPTS</t>
  </si>
  <si>
    <t>SCHNDR_1_WSTSDE</t>
  </si>
  <si>
    <t>STROUD_6_SOLAR</t>
  </si>
  <si>
    <t>VISTA_2_RIALTO</t>
  </si>
  <si>
    <t>WNDSTR_2_WIND</t>
  </si>
  <si>
    <t>CPC East - Alta Wind 4</t>
  </si>
  <si>
    <t>CPC East - Alta Wind 5</t>
  </si>
  <si>
    <t>CPC East - Alta Wind 8</t>
  </si>
  <si>
    <t>CPC West - Alta Wind 1</t>
  </si>
  <si>
    <t>CPC West - Alta Wind II</t>
  </si>
  <si>
    <t>CPC West - Alta 3</t>
  </si>
  <si>
    <t>CPC West - Alta Wind 6</t>
  </si>
  <si>
    <t>CANYON POWER PLANT UNIT 1</t>
  </si>
  <si>
    <t>CANYON POWER PLANT UNIT 2</t>
  </si>
  <si>
    <t>CANYON POWER PLANT UNIT 3</t>
  </si>
  <si>
    <t>CANYON POWER PLANT UNIT 4</t>
  </si>
  <si>
    <t>SLAB CREEK HYDRO</t>
  </si>
  <si>
    <t>Avenal Park Solar Project</t>
  </si>
  <si>
    <t>Sand Drag Solar Project</t>
  </si>
  <si>
    <t>Sun City Solar Project</t>
  </si>
  <si>
    <t>Mountain View IV Wind</t>
  </si>
  <si>
    <t>CalPeak Power Border Unit 1</t>
  </si>
  <si>
    <t>NextEra Energy Montezuma Wind II</t>
  </si>
  <si>
    <t>Shiloh III Wind Project, LLC</t>
  </si>
  <si>
    <t>Coram Brodie Wind Project</t>
  </si>
  <si>
    <t>Buckwind Re-powering project</t>
  </si>
  <si>
    <t>CAMANCHE UNITS  1, 2 &amp;  3 AGGREGATE</t>
  </si>
  <si>
    <t>CAMP FAR WEST HYDRO</t>
  </si>
  <si>
    <t>Sycamore Energy 1</t>
  </si>
  <si>
    <t>Cuyamaca Peak Energy Plant</t>
  </si>
  <si>
    <r>
      <t xml:space="preserve">Commission ruling or order that mandates this filing:  </t>
    </r>
    <r>
      <rPr>
        <sz val="12"/>
        <rFont val="Times New Roman"/>
        <family val="1"/>
      </rPr>
      <t>In general, Commission Decisions D.12-06-025, D.05-10-042 and D.06-06-064 order LSEs to submit these filings, so please indicate that here.</t>
    </r>
  </si>
  <si>
    <t>A.  Overview</t>
  </si>
  <si>
    <r>
      <t xml:space="preserve">SCID or counterparty if not available </t>
    </r>
    <r>
      <rPr>
        <sz val="12"/>
        <rFont val="Times New Roman"/>
        <family val="1"/>
      </rPr>
      <t>- Please enter into this row the supplier's SCID or the identity of the counterparty if the supplier's SCID is not available to the LSE. This column is only needed for Import RA contracts.  LSEs do not need to fill this in for Physical Resources within CAISO.</t>
    </r>
  </si>
  <si>
    <t>Worksheet II: Resources Under Construction</t>
  </si>
  <si>
    <t>Worksheet III:Demand Reponses Resources</t>
  </si>
  <si>
    <r>
      <t>This worksheet is for listing</t>
    </r>
    <r>
      <rPr>
        <b/>
        <sz val="12"/>
        <rFont val="Times New Roman"/>
        <family val="1"/>
      </rPr>
      <t xml:space="preserve"> ALL </t>
    </r>
    <r>
      <rPr>
        <sz val="12"/>
        <rFont val="Times New Roman"/>
        <family val="1"/>
      </rPr>
      <t xml:space="preserve">DR resources.  DR capacity allocated to the LSE is drawn into the first 7 rows of the tab, and this information is locked so the LSEs cannot enter information over it.  This tab is also for LSEs to list DR programs they operate that are not part of the allocation.  </t>
    </r>
  </si>
  <si>
    <t xml:space="preserve"> For directions to columns not listed here, please consult the General Instructions above.  </t>
  </si>
  <si>
    <r>
      <t xml:space="preserve">Program Name – </t>
    </r>
    <r>
      <rPr>
        <sz val="12"/>
        <rFont val="Times New Roman"/>
        <family val="1"/>
      </rPr>
      <t>The name of the DR program the LSE is showing RA capacity for.  It the program receives allocated credit then make sure you list the program with its corresponding allocated amount received by the CPUC and inserted into the LSE allocation tab.</t>
    </r>
  </si>
  <si>
    <t>Category #1 Bucket:  Greater than or equal to the ULR monthly hours. These are for May through September, respectively: 30, 40, 40, 60, and 40.</t>
  </si>
  <si>
    <t xml:space="preserve">The LSE Allocation spreadsheet is protected, and the entire sheet except for Table 4 and 5 is protected.  LSEs are able to input information into Table 4 and 5, but not any other Tables.  The Energy Division will update this information as needed for CAM Allocations and RMR adjustments, and the LSE will receive a password protected version of this template with LSE specific information entered into this worksheet.  The LSE will receive their LSE specific spreadsheet via email with Secure FTP.  Data is drawn from this spreadsheet to other parts of the template, and the LSE no longer needs to manually input values.  Information included on this worksheet include Local RA obligations, CAM allocations, Path 26 allocations, DR allocations, Flexibility RA targets (only for 2014), year ahead load forecasts, and load migration adjustments.  </t>
  </si>
  <si>
    <t>RESOURCE_ID</t>
  </si>
  <si>
    <t xml:space="preserve">
Generator Name</t>
  </si>
  <si>
    <t>Local RA obligations have not been netted for DR. The DR is now netted in the Summary table 8.</t>
  </si>
  <si>
    <t xml:space="preserve">Worksheet II.  RESOURCES </t>
  </si>
  <si>
    <t>Worksheet Tab Name = I_Phys_Res_Import_Res</t>
  </si>
  <si>
    <t>II.   Resources Under Construction</t>
  </si>
  <si>
    <r>
      <t>Scheduling Resource ID</t>
    </r>
    <r>
      <rPr>
        <sz val="12"/>
        <rFont val="Times New Roman"/>
        <family val="1"/>
      </rPr>
      <t xml:space="preserve"> – The CAISO-assigned Scheduling Resource ID for this resource.  Please select the Scheduling Resource ID from the in-cell dropdown menu.  The dropdown menu is linked to the updated list of CAISO Scheduling IDs that is included in this template.  For resources "paired" to become one contract with unrestricted availability, please list each ID in a separate line and list hours of availability for each part of the contract.  Please indicate in Contract Identifier that the resources are paired.  For Import Resources, please determine the appropriate CAISO Import Resource ID for the import contract.  This number is given to the resource SC by the CAISO.</t>
    </r>
  </si>
  <si>
    <t xml:space="preserve">Worksheet III. RESOURCES </t>
  </si>
  <si>
    <t>Worksheet Tab Name = III_Demand_Response</t>
  </si>
  <si>
    <t>The Month Ahead Summary Page and the Year Ahead Summary Page each draw information from the appropriate resource worksheets.  The Month Ahead Summary Page does not draw information from the Under Construction worksheet.  Information for each applicable resource type is subtotaled and tabulated in Summary Table 2:</t>
  </si>
  <si>
    <t>ALPSLR_1_NTHSLR</t>
  </si>
  <si>
    <t>ALPSLR_1_SPSSLR</t>
  </si>
  <si>
    <t>ALT6DN_2_WIND7</t>
  </si>
  <si>
    <t>COCOPP_2_CTG3</t>
  </si>
  <si>
    <t>COCOPP_2_CTG4</t>
  </si>
  <si>
    <t>CONTRL_1_CASAD3</t>
  </si>
  <si>
    <t>Mammoth G3</t>
  </si>
  <si>
    <t>ELSEGN_2_UN1011</t>
  </si>
  <si>
    <t>ELSEGN_2_UN2021</t>
  </si>
  <si>
    <t>JAWBNE_2_NSRWND</t>
  </si>
  <si>
    <t>KELSO_2_UNITS</t>
  </si>
  <si>
    <t>LODIEC_2_PL1X2</t>
  </si>
  <si>
    <t>Lodi Energy Center</t>
  </si>
  <si>
    <t>MANZNA_2_WIND</t>
  </si>
  <si>
    <t>Manzana Wind</t>
  </si>
  <si>
    <t>MNDALY_6_MCGRTH</t>
  </si>
  <si>
    <t>NEENCH_6_SOLAR</t>
  </si>
  <si>
    <t>NZWIND_6_CALWND</t>
  </si>
  <si>
    <t>Wind Resource I</t>
  </si>
  <si>
    <t>PANSEA_1_PANARO</t>
  </si>
  <si>
    <t>ROSMDW_2_WIND1</t>
  </si>
  <si>
    <t>Pacific Wind - Phase 1</t>
  </si>
  <si>
    <t>RUSCTY_2_UNITS</t>
  </si>
  <si>
    <t>Russell City Energy Center</t>
  </si>
  <si>
    <t>SCHLTE_1_PL1X3</t>
  </si>
  <si>
    <t>SENTNL_2_CTG1</t>
  </si>
  <si>
    <t>SENTNL_2_CTG2</t>
  </si>
  <si>
    <t>SENTNL_2_CTG3</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</si>
  <si>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</si>
  <si>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</si>
  <si>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</si>
  <si>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</si>
  <si>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</si>
  <si>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</si>
  <si>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</si>
  <si>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</si>
  <si>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</si>
  <si>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</si>
  <si>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</si>
  <si>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</si>
  <si>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</si>
  <si>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</si>
  <si>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</si>
  <si>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COPMT2_2_SOLAR2</t>
  </si>
  <si>
    <t>CORONS_2_SOLAR</t>
  </si>
  <si>
    <t>DELAMO_2_SOLRC1</t>
  </si>
  <si>
    <t>DELAMO_2_SOLRD</t>
  </si>
  <si>
    <t>DEVERS_1_SEPV05</t>
  </si>
  <si>
    <t>GARNET_1_SOLAR</t>
  </si>
  <si>
    <t>GARNET_1_WT3WND</t>
  </si>
  <si>
    <t>GIFFEN_6_SOLAR</t>
  </si>
  <si>
    <t>GLOW_6_SOLAR</t>
  </si>
  <si>
    <t>GRIDLY_6_SOLAR</t>
  </si>
  <si>
    <t>LITLRK_6_SEPV01</t>
  </si>
  <si>
    <t>SANWD_1_QF</t>
  </si>
  <si>
    <t>TWISSL_6_SOLAR</t>
  </si>
  <si>
    <t>USWNDR_2_SMUD2</t>
  </si>
  <si>
    <t>WFRESN_1_SOLAR</t>
  </si>
  <si>
    <t>HURON_6_SOLAR</t>
  </si>
  <si>
    <t>CAVLSR_2_BSOLAR</t>
  </si>
  <si>
    <t>OAK C_1_EBMUD</t>
  </si>
  <si>
    <t>Golden Springs Building C1</t>
  </si>
  <si>
    <t>Golden Solar Building D</t>
  </si>
  <si>
    <t>SEPV 5</t>
  </si>
  <si>
    <t>El Segundo Energy Center 5/6</t>
  </si>
  <si>
    <t>El Segundo Energy Center 7/8</t>
  </si>
  <si>
    <t>North Palm Springs 4A</t>
  </si>
  <si>
    <t>Giffen Solar Station</t>
  </si>
  <si>
    <t>Antelope Power Plant</t>
  </si>
  <si>
    <t>GRIDLEY MAIN TWO</t>
  </si>
  <si>
    <t>HANFORD PEAKER PLANT</t>
  </si>
  <si>
    <t>U.S. Borax, Unit 1</t>
  </si>
  <si>
    <t>Huron Solar Station</t>
  </si>
  <si>
    <t>Agnews Power Plant</t>
  </si>
  <si>
    <t>Cantua Solar Station</t>
  </si>
  <si>
    <t>California Valley Solar Ranch-Phase B</t>
  </si>
  <si>
    <t>California Valley Solar Ranch-Phase A</t>
  </si>
  <si>
    <t>COGNAT_1_UNIT</t>
  </si>
  <si>
    <t>CMS2</t>
  </si>
  <si>
    <t>CM10 Pseudo Tie Pilot</t>
  </si>
  <si>
    <t>Copper Mountain Solar 1 Pseudo Tie Pilot</t>
  </si>
  <si>
    <t>Master Development Corona</t>
  </si>
  <si>
    <t>PARKER POWERHOUSE</t>
  </si>
  <si>
    <t>At least 68%</t>
  </si>
  <si>
    <t>At Least 74%</t>
  </si>
  <si>
    <t>Up to 34% for cat. 2 &amp; 3</t>
  </si>
  <si>
    <t>Up to 26% for cat 2 &amp; 3</t>
  </si>
  <si>
    <t>OFF PEAK (Jan.-Apr. &amp; Oct.-Dec.)</t>
  </si>
  <si>
    <t>Mariposa Energy</t>
  </si>
  <si>
    <t>Kingsburg Cogen</t>
  </si>
  <si>
    <t>LR1</t>
  </si>
  <si>
    <t>LR2</t>
  </si>
  <si>
    <t>Gestamp Solar 1</t>
  </si>
  <si>
    <t>McGrath Beach Peaker</t>
  </si>
  <si>
    <t>Alpine Solar</t>
  </si>
  <si>
    <t>MWWTP PGS 1 - ENGINES</t>
  </si>
  <si>
    <t>OCTILO_5_WIND</t>
  </si>
  <si>
    <t>Ocotillo Wind Energy Facility</t>
  </si>
  <si>
    <t>Nacimiento Hydroelectric Plant</t>
  </si>
  <si>
    <t>Chula Vista Energy Center, LLC</t>
  </si>
  <si>
    <t>Mesa Wind Project</t>
  </si>
  <si>
    <t>San Gorgonio Farms Wind Farm</t>
  </si>
  <si>
    <t>Tracy Combined Cycle Power Plant</t>
  </si>
  <si>
    <t>San Marcos Energy</t>
  </si>
  <si>
    <t>Berry Cogen 42</t>
  </si>
  <si>
    <t>Nickel 1 ("NLH1")</t>
  </si>
  <si>
    <t>Solano Wind Project Phase 3</t>
  </si>
  <si>
    <t>Wellhead Power Delano</t>
  </si>
  <si>
    <t>North Sky River Wind Project</t>
  </si>
  <si>
    <t>Worksheet I. Physical Resources in ISO Control Area and Import RA resources from outside ISO control Area</t>
  </si>
  <si>
    <t>Flexible Resource List</t>
  </si>
  <si>
    <t>Committed Flexible RA (MW)</t>
  </si>
  <si>
    <t>Catalina Solar - Phases 1 and 2</t>
  </si>
  <si>
    <t>COCOPP_2_CTG1</t>
  </si>
  <si>
    <t>SCE Non-LCR</t>
  </si>
  <si>
    <t>PGE Non-LCR</t>
  </si>
  <si>
    <t>&gt;=0.74</t>
  </si>
  <si>
    <t>&gt;=0.68</t>
  </si>
  <si>
    <t>&lt;=.26</t>
  </si>
  <si>
    <t>&lt;=.05</t>
  </si>
  <si>
    <t>&lt;=.34</t>
  </si>
  <si>
    <t xml:space="preserve">Table 1: Results of Energy Commission Review and Adjustment to the 2015 Year-Ahead Load Forecast of </t>
  </si>
  <si>
    <t>Up to 5%</t>
  </si>
  <si>
    <t>Flex Category</t>
  </si>
  <si>
    <t>ON PEAK (May-Sept.)</t>
  </si>
  <si>
    <t>ALT6DS_2_WIND9</t>
  </si>
  <si>
    <t>AVSOLR_2_SOLAR</t>
  </si>
  <si>
    <t>BRDSLD_2_SHLO3B</t>
  </si>
  <si>
    <t>Shiloh IV Wind Project</t>
  </si>
  <si>
    <t>BREGGO_6_SOLAR</t>
  </si>
  <si>
    <t>NRG Borrego Solar One</t>
  </si>
  <si>
    <t>BUCKWD_1_NPALM1</t>
  </si>
  <si>
    <t>North Palm Springs 1A</t>
  </si>
  <si>
    <t>CATLNA_2_SOLAR</t>
  </si>
  <si>
    <t>COCOPP_2_CTG2</t>
  </si>
  <si>
    <t xml:space="preserve">The Year Ahead and Month Ahead Summary Tabs of the RA Template are completely automated; year ahead and month ahead  forecasted load and allocaitons are drawn from the "LSE Allocations " worksheet; LSEs are to record their load migration in Summary Table 4 of the LSE Allocations tab separated by service territory.  LSEs are only to update peak demand to account for load migration since the LSE received the original “Peak Demand [Coincident Peak Hour Demand Forecast provided by CEC]”.  Once the LSE has input its resource information into the supporting Resource Worksheets, the Summary Tab will automatically evaluate an LSE’s compliance status. </t>
  </si>
  <si>
    <t>Walnut Creek Energy Park Unit 1</t>
  </si>
  <si>
    <t>Walnut Creek Energy Park Unit 2</t>
  </si>
  <si>
    <t>Walnut Creek Energy Park Unit 3</t>
  </si>
  <si>
    <t>Walnut Creek Energy Park Unit 4</t>
  </si>
  <si>
    <t>Walnut Creek Energy Park Unit 5</t>
  </si>
  <si>
    <t>Joya Del Sol</t>
  </si>
  <si>
    <t>Stockton Biomas</t>
  </si>
  <si>
    <t>SYCAMR_2_UNIT 1</t>
  </si>
  <si>
    <t>SYCAMR_2_UNIT 2</t>
  </si>
  <si>
    <t>SYCAMR_2_UNIT 3</t>
  </si>
  <si>
    <t>SYCAMR_2_UNIT 4</t>
  </si>
  <si>
    <t>Resources procured (MW)</t>
  </si>
  <si>
    <t>Flex Categories</t>
  </si>
  <si>
    <t>Resource MCC Bucket</t>
  </si>
  <si>
    <t xml:space="preserve">MCC Bucket </t>
  </si>
  <si>
    <t>Flexible Category</t>
  </si>
  <si>
    <t>DR</t>
  </si>
  <si>
    <t>Table 6- Monthly Flexible Capacity Requirements (MW)</t>
  </si>
  <si>
    <t xml:space="preserve">Category 
% Min's and Max's </t>
  </si>
  <si>
    <t>Status of Requirement Fullfillment</t>
  </si>
  <si>
    <t xml:space="preserve">Compliance 
Status
</t>
  </si>
  <si>
    <t>Type of Capacity</t>
  </si>
  <si>
    <t>Percentage of TotalSystem  RAR</t>
  </si>
  <si>
    <t>Summary Table 3 Month Ahead Compliance Showing Claimed vs.
Countable Resources in Each Cumulative Bucket (MW)</t>
  </si>
  <si>
    <t>Zonal RAR for Month-Ahead Minus Demand Response (MW)</t>
  </si>
  <si>
    <t>I_Phys_Res_Import_RA_Res   &amp;    III_Demand_Response</t>
  </si>
  <si>
    <t>Total Resource Adequacy Capacity (MW)</t>
  </si>
  <si>
    <t>Summary Table 4
Necessary Flows across into NP26 and SP26</t>
  </si>
  <si>
    <t>I_Phys_Res_Import_RA_Res &amp; 
III_Demand_Response</t>
  </si>
  <si>
    <t>Percentage Sytem RAR by Bucket</t>
  </si>
  <si>
    <t>Alpaugh North, LLC</t>
  </si>
  <si>
    <t>Alpaugh 50 LLC</t>
  </si>
  <si>
    <t>Alta 2012 Alta Wind 7</t>
  </si>
  <si>
    <t>CPC East Alta Wind IX</t>
  </si>
  <si>
    <t>ATWELL_1_SOLAR</t>
  </si>
  <si>
    <t>Atwell Island PV Solar Generating Faci.</t>
  </si>
  <si>
    <t>AV SOLAR RANCH 1</t>
  </si>
  <si>
    <t>This template ensures that each LSE owns or contracts for sufficient RA capacity to meet its Resource Adequacy Requirement (RAR).  For the 2015 compliance year this template should be used to show compliance for the System and Flexible RA month ahead requirments and System year ahead requirments. Additionally this template is to be used to show compliance with incremental Local requirments that cover May-December 2015.  Please also consult the 2015 RA Filing Guide for more instruction.  Although several tabs of this workbook are protected, LSEs may unprotect them with the password as follows: "1".  LSEs are cautioned to be very careful when unprotecting tabs of this template, and are requested to let Energy Division know when they have done so. Several changes have occurred to this template since the 2014 RA compliance year, and LSEs are encouraged to read the 2015 RA Guide for an explanation of the changes made to conform to D.14-06-050.</t>
  </si>
  <si>
    <t>RA obligations (Local, Flexible, and System) are rounded to the whole MW for compliance purposes pursuant to D.13-06-024.</t>
  </si>
  <si>
    <t xml:space="preserve">SB 695 allowed the reopening of Direct Access beginning in April 2010.  In order to ensure that local RA obligations are met when load migrates between LSEs, D.10-12-038 adopted a local true up methodology.  Please refer to D.10-12-038 or the 2015 RA Guide for directions on this process.  </t>
  </si>
  <si>
    <t>This template has been automated more than in previous years, and certain pages have been protected to discourage accidental overwriting.  LSEs are strongly advised to not overwrite formulas. If you do decide to overwrite please use caution.</t>
  </si>
  <si>
    <t xml:space="preserve">The template requires each LSE to identify the specific resources that will supply capacity to meet its System,Flexible and Incremental Local RARs.  
*For System RA compliance an LSE must count its system capacity in each of the four resource buckets up to the allowable “Maximum Cumulative Countable Capacity Levels” shown in Summary Table 3, Column J (On both the "Summary Year Ahead" and "Summary Month Ahead" worksheets). This Maximum Cumulative Capacity is based on the 115% System RAR, not the 90% year-ahead total.  
*For Incremental Local Requirement compliance an LSE must count its local capacity base on the August NQC value of the claimed resource, which is consitent with the Local Requirment determination and allocation.
* For Flexible Capacity Requirement compliance and LSE  must count its flexible capacity in each of the three flexible capacity categories up to the allowable percentage limits as shown in Summary Table 8.  The percentage limits  vary by season and the template has been set up to automatically populate with associated percentages base on the selected compliance month.  </t>
  </si>
  <si>
    <t xml:space="preserve">Table 5 is one of the only other area in the "LSE Allocation" worksheet that the LSE should enter information.  Fill this table with the Incremental Local RA requirements pursuant to directions in the 2015 RA Guide.  Table 6 of the "Summary Month Ahead"worksheet will then use this information along with the Local Capacity Requirment Information from "LSE Allocation" worksheet (Table 3) to determine if the local obligation has been fulfilled for the associated month. </t>
  </si>
  <si>
    <t>For Year Ahead System RA compliance each LSE must file one System RA template for each Summer month (May through September). Please use the Year Ahead Summary" worsksheet to assist in showing year ahead system compliance.  For Month ahead System, Flexible and Local compliance each LSE must submit one System RA template 45 days prior to the start of the compliance month.( Please use the filing due dates calendar in the 2015 RA guide.) Please use the "Month Ahead Summary" worksheet to assit in showing Monthly System, Local and Flexible compliance.</t>
  </si>
  <si>
    <t>Energy Division will continue to review the LSE filings against the most current NQC &amp; EFC lists  at the time of submission, so an LSE that enters incorrect information will still be subject to compliance review.  This mechanism is so the LSE can accommodate resources that come online in the middle of a quarter.</t>
  </si>
  <si>
    <t xml:space="preserve">Load migration adjustments may be made between the year ahead forecasts and the month ahead filings during 2015. In accordance with D.10-06-036 (at OP 6e) LSEs are to file changes to their load forecasts up to 25 days before the due date of the month-ahead compliance filing.  For the month ahead filings, the impacts of load migration will be accounted for in the "LSE Allocation" worksheet.  LSEs are to enter information directly taken from Column 7 (M-O) of the most recent Load Forecast Adjustment templates filed with the CEC and applicable to the compliance month covered by this filing.  This information represents the Net Change in Load plus Trans. Losses &amp; UFE.  This information is to be entered in to Table 4 of the "LSE Allocations" worksheet. Summary Table 1 in the "Month Ahead Summary" worksheet will then sum the load migration amount with the year ahead forecast to determine the LSE's System RA obligations. </t>
  </si>
  <si>
    <t>The information for the ID and Local Area tab is taken from the CAISO Net Qualifying Capacity (NQC) &amp; Effective Flexible Capacity (EFC) lists for 2015 compliance year.  That list is now published on the CPUC website at this link: http://www.cpuc.ca.gov/PUC/energy/Procurement/RA/ra_compliance_materials.htm  This list contains resources that are able to provide NQC as of the date this template is sent to the LSE.  In between the date this template is sent to the LSE and the date of submission of the LSE's RA filing, new resources may reach COD and be available to provide RA capacity.  Their addition to the NQC list is made possible by three rows at the bottom of the ID and Local Area tab that are currently left blank.  The LSE may enter information into those blank rows, or add rows in between these blank rows, in order to add new resources to the list.  The LSE is to add the new Scheduling Resource ID and the applicable Zonal and Local RA Designations (South, North, Name of Local area, CAISO System or CAISO Import). This information is to be entered into the appropriate columns.  If this information is entered correctly, the LSE will be able to select the Scheduling Resource ID of the new unit, and the appropriate Local RA designation will populate the Local column.  Resources that reach COD and are added to the list by the LSE after a quarterly update will be incorporated into the next update.  LSEs may also enter the Scheduling Resource ID for import resources as required under MRTU.</t>
  </si>
  <si>
    <t xml:space="preserve">Total </t>
  </si>
  <si>
    <r>
      <t xml:space="preserve">The Summary Tabs of the RA workbook tabulate data from the supporting resource worksheets, and consist of the two Summary Sheets - the"Year Ahead Summary" and the "Month Ahead Summary" worksheets.  The Local/Flex RA Template is still separate from the System Template.  The "Year Ahead Summary" sheet includes the five Summary Tables discussed below. And the "Month Ahead Summary" sheet contains 8 summary tables discussed below.  In order to prevent manual error, Both Summary sheets are entirely automated and protected with a password.  </t>
    </r>
    <r>
      <rPr>
        <b/>
        <sz val="12"/>
        <rFont val="Times New Roman"/>
        <family val="1"/>
      </rPr>
      <t>Although LSEs are able to unprotect this sheet, they are encouraged to do so quite rarely and with extreme caution, as accidental overwriting of formulas or data can obscure compliance verification and may require corrections.</t>
    </r>
  </si>
  <si>
    <t>Summary Table 5
Local Area True Ups</t>
  </si>
  <si>
    <t>South Path 26 (N-S)</t>
  </si>
  <si>
    <t>North Path 26 (S-N)</t>
  </si>
  <si>
    <t>Category 1</t>
  </si>
  <si>
    <t xml:space="preserve">Category 2 </t>
  </si>
  <si>
    <t>Category 3</t>
  </si>
  <si>
    <t>Cumulative Claimed Capacity</t>
  </si>
  <si>
    <t>Sum of Resource Category 2</t>
    <phoneticPr fontId="6" type="noConversion"/>
  </si>
  <si>
    <t xml:space="preserve">Table 1 on the "Summary Year Ahead" sheet automatically draws load and allocation data from the "LSE Allocations" spreadsheet.  The Year Ahead Summary Page will draw information from the the year ahead load forecast data (Table 1) on the "LSE Allocation" sheet, grosses it up for the 115% PRM , and computes the 90% Year Ahead Requirement.   Summary Table 1 then subtracts the RMR and CAM allocations (credits/debits)  for each zone, rounds the whole MW in accordance with this year's RA decision D.13-06-024, and delivers the Zonal RAR.  Then the Zonal RA obligation is summed into a total year ahead RA obligation.  </t>
  </si>
  <si>
    <t xml:space="preserve">Table 1 on the "Summary Month Ahead" sheet automatically draws load and allocation data from the "LSE Allocations" spreadsheet. Table 1 uses the year ahead load forcast values from the "Summary Year Ahead" sheet and adds in monthly load migration reported in table 4 or the "LSE Allocation" sheet and  grosses it up for the 115% PRM .  Summary Table 1 then subtracts the RMR and CAM allocations (credits/debits)  for each zone, rounds the whole MW in accordance with this year's RA decision D.13-06-024, and delivers the Zonal RAR.  Then the Zonal RA obligation is summed into a total year ahead RA obligation.    </t>
  </si>
  <si>
    <t>Table 2 summarizes the LSE's capacity showing by resource type (rows) and by resource category (columns) that the LSE would like to count towards the LSE's RAR.  The Physical Resource and Demand response sheets have been combined into one line that reports the Capacity by bucket (including a DR bucket)</t>
  </si>
  <si>
    <t>Summary Table 5, Local Capacity True-Ups (MW)</t>
  </si>
  <si>
    <t>Sumary Table 5 is only located on the Summary Month Ahead sheet.  Table summarizes the incremental local requirement that covers the July- December compliance months.  This table takes the LSEs Incremental Local Area LCR Allocations (reported in table 5 of the LSE Allocation tab) , and sums them with the LSE's existing Local RA obligation.  August DR amounts are added as resources in the Local Area, and are not debited from the Local RA obligation.  Column D highlights any local deficiency that exist. When there is a deficiency a red number appears that specifies the Local RA deficiency in MW. A blue number appears when the local obligation is fulfilled.  The value of the blue number is how much Local RA the LSE retains over their local obligation.  This amount may be sold to another LSE that is short in the local area, provided that the LSE still maintains sufficient system capacity to meet their RA obligation.</t>
  </si>
  <si>
    <t xml:space="preserve">Table 3 shows the Maximum Cumulative Contribution (MCC) figures which have been updated based on load shapes from 2009 through 2011.  This table automatically calculates LSE-specific MW values that correspond to the MCC percentages; and automatically calculates how much capacity will count based on the data provided in the supporting spreadsheet tabs relative to the 115% RAR. The table then compares the countable RA capacity to the Requirements and gives a compliance status for each bucket.  </t>
  </si>
  <si>
    <t>Summary Table 4, Necessary Flows into NP26 and SP26 (MW)</t>
  </si>
  <si>
    <t>Percentage of Total Flexible RAR</t>
    <phoneticPr fontId="6" type="noConversion"/>
  </si>
  <si>
    <t>The following resource worksheetsare reported on in the Summary tables:</t>
  </si>
  <si>
    <t>ADOBEE_1_SOLAR</t>
  </si>
  <si>
    <t>Adobe Solar</t>
  </si>
  <si>
    <t>ALTA6B_2_WIND11</t>
  </si>
  <si>
    <t>Alta Wind 11</t>
  </si>
  <si>
    <t>ALTA6E_2_WIND10</t>
  </si>
  <si>
    <t>Alta Wind 10</t>
  </si>
  <si>
    <t>ARBWD_6_QF</t>
  </si>
  <si>
    <t>Wind Resource II</t>
  </si>
  <si>
    <t>ARVINN_6_ORION1</t>
  </si>
  <si>
    <t>Orion 1 Solar</t>
  </si>
  <si>
    <t>ARVINN_6_ORION2</t>
  </si>
  <si>
    <t>Orion 2 Solar</t>
  </si>
  <si>
    <t>BANGOR_6_HYDRO</t>
  </si>
  <si>
    <t>Virginia Ranch Dam Powerplant</t>
  </si>
  <si>
    <t>CHINO_2_JURUPA</t>
  </si>
  <si>
    <t>Jurupa</t>
  </si>
  <si>
    <t>CHINO_2_SASOLR</t>
  </si>
  <si>
    <t>SS San Antonio West LLC</t>
  </si>
  <si>
    <t>CNTNLA_2_SOLAR1</t>
  </si>
  <si>
    <t xml:space="preserve">Centinela Solar Energy I </t>
  </si>
  <si>
    <t>Marsh Landing 1</t>
  </si>
  <si>
    <t>Marsh Landing 2</t>
  </si>
  <si>
    <t>Marsh Landing 3</t>
  </si>
  <si>
    <t>Marsh Landing 4</t>
  </si>
  <si>
    <t>Graphic Packaging Cogen</t>
  </si>
  <si>
    <t>CONTRL_1_CASAD1</t>
  </si>
  <si>
    <t>Mammoth G1</t>
  </si>
  <si>
    <t>CORRAL_6_SJOAQN</t>
  </si>
  <si>
    <t>Ameresco San Joaquin</t>
  </si>
  <si>
    <t>Frankenheimer Power Plant</t>
  </si>
  <si>
    <t>CPVERD_2_SOLAR</t>
  </si>
  <si>
    <t>Campo Verde Solar</t>
  </si>
  <si>
    <t>CRELMN_6_RAMON1</t>
  </si>
  <si>
    <t>Ramona 1</t>
  </si>
  <si>
    <t>CRELMN_6_RAMON2</t>
  </si>
  <si>
    <t>Ramona 2</t>
  </si>
  <si>
    <t>CSLR4S_2_SOLAR</t>
  </si>
  <si>
    <t>Csolar IV South</t>
  </si>
  <si>
    <t>DAVIS_1_SOLAR1</t>
  </si>
  <si>
    <t>Grasslands 3</t>
  </si>
  <si>
    <t>DAVIS_1_SOLAR2</t>
  </si>
  <si>
    <t>Grasslands 4</t>
  </si>
  <si>
    <t>DEVERS_1_SOLAR</t>
  </si>
  <si>
    <t>Cascade Solar</t>
  </si>
  <si>
    <t>Western Power and Steam Cogeneration</t>
  </si>
  <si>
    <t>DSRTSN_2_SOLAR1</t>
  </si>
  <si>
    <t>Desert Sunlight 300</t>
  </si>
  <si>
    <t>DSRTSN_2_SOLAR2</t>
  </si>
  <si>
    <t>Desert Sunlight 250</t>
  </si>
  <si>
    <t>ESQUON_6_LNDFIL</t>
  </si>
  <si>
    <t>Neal Road Landfill Generating Facility</t>
  </si>
  <si>
    <t>ETIWND_2_CHMPNE</t>
  </si>
  <si>
    <t>Champagne</t>
  </si>
  <si>
    <t>FTSWRD_6_TRFORK</t>
  </si>
  <si>
    <t>Three Forks Water Power Project</t>
  </si>
  <si>
    <t>Wagner Wind</t>
  </si>
  <si>
    <t>GATES_2_SOLAR</t>
  </si>
  <si>
    <t>Gates Solar Station</t>
  </si>
  <si>
    <t>GATES_2_WSOLAR</t>
  </si>
  <si>
    <t>West Gates Solar Station</t>
  </si>
  <si>
    <t>GENESI_2_STG</t>
  </si>
  <si>
    <t>Genesis Station</t>
  </si>
  <si>
    <t>GLDTWN_6_COLUM3</t>
  </si>
  <si>
    <t>Columbia 3</t>
  </si>
  <si>
    <t>GLDTWN_6_SOLAR</t>
  </si>
  <si>
    <t>Rio Grande</t>
  </si>
  <si>
    <t>GUERNS_6_SOLAR</t>
  </si>
  <si>
    <t>Guernsey Solar Station</t>
  </si>
  <si>
    <t>INTKEP_2_UNITS</t>
  </si>
  <si>
    <t>CCSF Hetch_Hetchy Hydro Aggregate</t>
  </si>
  <si>
    <t>IVANPA_1_UNIT1</t>
  </si>
  <si>
    <t>Ivanpah 1</t>
  </si>
  <si>
    <t>IVANPA_1_UNIT2</t>
  </si>
  <si>
    <t>Ivanpah 2</t>
  </si>
  <si>
    <t>IVANPA_1_UNIT3</t>
  </si>
  <si>
    <t>Ivanpah 3</t>
  </si>
  <si>
    <t>IVSLRP_2_SOLAR1</t>
  </si>
  <si>
    <t>Silver Ridge Mount Signal</t>
  </si>
  <si>
    <t>JESSUP_1_HUDSON</t>
  </si>
  <si>
    <t>Kiara Anderson</t>
  </si>
  <si>
    <t>KANSAS_6_SOLAR</t>
  </si>
  <si>
    <t>RE Kansas South</t>
  </si>
  <si>
    <t>KNGBRG_1_KBSLR1</t>
  </si>
  <si>
    <t>Kingsburg1</t>
  </si>
  <si>
    <t>KNGBRG_1_KBSLR2</t>
  </si>
  <si>
    <t>Kingsburg2</t>
  </si>
  <si>
    <t>LAPAC_6_UNIT</t>
  </si>
  <si>
    <t>LOUISIANA PACIFIC SAMOA</t>
  </si>
  <si>
    <t>LASSEN_6_AGV1</t>
  </si>
  <si>
    <t>AGV 1</t>
  </si>
  <si>
    <t>CARSON COGENERATION</t>
  </si>
  <si>
    <t>MIDWD_6_WNDLND</t>
  </si>
  <si>
    <t>Windland Refresh 1</t>
  </si>
  <si>
    <t>MSOLAR_2_SOLAR1</t>
  </si>
  <si>
    <t>Mesquite Solar 1</t>
  </si>
  <si>
    <t>OAKWD_6_ZEPHWD</t>
  </si>
  <si>
    <t>Zephyr Park</t>
  </si>
  <si>
    <t>OLIVEP_1_SOLAR</t>
  </si>
  <si>
    <t>White River Solar</t>
  </si>
  <si>
    <t>Oroville Cogeneration, LP</t>
  </si>
  <si>
    <t>PEORIA_1_SOLAR</t>
  </si>
  <si>
    <t>Sonora 1</t>
  </si>
  <si>
    <t>REEDLY_6_SOLAR</t>
  </si>
  <si>
    <t>Terzian</t>
  </si>
  <si>
    <t>RSMSLR_6_SOLAR1</t>
  </si>
  <si>
    <t>Rosamond One</t>
  </si>
  <si>
    <t>RSMSLR_6_SOLAR2</t>
  </si>
  <si>
    <t>Rosamond Two</t>
  </si>
  <si>
    <t>Sentinel Unit 1</t>
  </si>
  <si>
    <t>Sentinel Unit 2</t>
  </si>
  <si>
    <t>Sentinel Unit 3</t>
  </si>
  <si>
    <t>Sentinel Unit 4</t>
  </si>
  <si>
    <t>Sentinel Unit 5</t>
  </si>
  <si>
    <t>Sentinel Unit 6</t>
  </si>
  <si>
    <t>Sentinel Unit 7</t>
  </si>
  <si>
    <t>Sentinel Unit 8</t>
  </si>
  <si>
    <t>SLSTR1_2_SOLAR1</t>
  </si>
  <si>
    <t>Solar Star 1</t>
  </si>
  <si>
    <t>SLSTR2_2_SOLAR2</t>
  </si>
  <si>
    <t>Solar Star 2</t>
  </si>
  <si>
    <t>Sycamore Cogeneration Unit 1</t>
  </si>
  <si>
    <t>Sycamore Cogeneration Unit 2</t>
  </si>
  <si>
    <t>Sycamore Cogeneration Unit 3</t>
  </si>
  <si>
    <t>Sycamore Cogeneration Unit 4</t>
  </si>
  <si>
    <t>TDM</t>
  </si>
  <si>
    <t>TOPAZ_2_SOLAR</t>
  </si>
  <si>
    <t>Topaz Solar Farms</t>
  </si>
  <si>
    <t>Berry Cogen 38 - Unit 1</t>
  </si>
  <si>
    <t>VICTOR_1_EXSLRA</t>
  </si>
  <si>
    <t>Expressway Solar A</t>
  </si>
  <si>
    <t>VICTOR_1_EXSLRB</t>
  </si>
  <si>
    <t>Expressway Solar B</t>
  </si>
  <si>
    <t>VICTOR_1_SOLAR1</t>
  </si>
  <si>
    <t>Victor Phelan Solar One</t>
  </si>
  <si>
    <t>VLCNTR_6_VCSLR1</t>
  </si>
  <si>
    <t>Valley Center 1</t>
  </si>
  <si>
    <t>VLCNTR_6_VCSLR2</t>
  </si>
  <si>
    <t>Valley Center 2</t>
  </si>
  <si>
    <t>Woodward Power Plant</t>
  </si>
  <si>
    <t>VOLTA_6_DIGHYD</t>
  </si>
  <si>
    <t>Digger Creek Ranch Hydro</t>
  </si>
  <si>
    <t>WAUKNA_1_SOLAR</t>
  </si>
  <si>
    <t>Corcoran Solar</t>
  </si>
  <si>
    <t>Peak Demand for Month of Calendar 2015 (MW)</t>
  </si>
  <si>
    <t>SDGE</t>
  </si>
  <si>
    <t>EE/DG/DR Adjustment</t>
  </si>
  <si>
    <t>Table 4: Peak Demand Adjustments to account for Load Migration during 2015 (MW) - please see instructions</t>
  </si>
  <si>
    <t>Table 7 -Incremental Flex capacity requirements</t>
  </si>
  <si>
    <t>CEC Adjustment for Plausibility/Migrating load</t>
  </si>
  <si>
    <t>PG&amp;E</t>
  </si>
  <si>
    <t>Category requirements Net of CAM (MW)</t>
  </si>
  <si>
    <t>Claimed resource plus countable from prior bucket  (MW)
(K) = (L) from row above + Category Total from Table 2</t>
  </si>
  <si>
    <t>Countable Resource Adequacy Capacity (% of Total RA obligation less RMR &amp; CAM Allocations)</t>
  </si>
  <si>
    <t>Countable Resource Adequacy Capacity (% of RA Obligation)</t>
  </si>
  <si>
    <t>Countable Cumulative Flex Capacity</t>
  </si>
  <si>
    <t>Flex Category #2 (Cumulative Maximum cat. 2&amp;3)</t>
  </si>
  <si>
    <t>Sum of Category 3</t>
  </si>
  <si>
    <t xml:space="preserve">Table 2: 2015 Demand Response Resources </t>
  </si>
  <si>
    <t xml:space="preserve">Table 3 - Other Allocations (MW) </t>
  </si>
  <si>
    <r>
      <t xml:space="preserve">RAR Capacity Effective Start Date – </t>
    </r>
    <r>
      <rPr>
        <sz val="12"/>
        <rFont val="Times New Roman"/>
        <family val="1"/>
      </rPr>
      <t xml:space="preserve">Please either select the appropriate start date for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It is important that LSEs enter a correct start date for the contract so Energy Division can rely on this information.  For example contracts that start on the first day of January of 2015 and last through December 31 2015 start 1/1/2015.  </t>
    </r>
  </si>
  <si>
    <r>
      <t xml:space="preserve">RAR Capacity Effective End Date – </t>
    </r>
    <r>
      <rPr>
        <sz val="12"/>
        <rFont val="Times New Roman"/>
        <family val="1"/>
      </rPr>
      <t>Please either select the appropriate end date for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It is important that LSEs enter a correct end date for the contract.  Energy Division relies on this information.  For example contracts that start on the first day of January of 2015 and last through December 31 2015 end on 12/31/2015, not just the last day of the month.  Even if capacity levels change per month, please do not just list the last day of the current RA month.</t>
    </r>
  </si>
  <si>
    <t>(do not delete the formulas in this column)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</si>
</sst>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0.0%"/>
    <numFmt numFmtId="165" formatCode="m/d/yyyy;@"/>
    <numFmt numFmtId="166" formatCode="_(* #,##0.000_);_(* \(#,##0.000\);_(* &quot;-&quot;??_);_(@_)"/>
    <numFmt numFmtId="167" formatCode="0.0000"/>
    <numFmt numFmtId="168" formatCode="0.000%"/>
    <numFmt numFmtId="169" formatCode="0.0"/>
    <numFmt numFmtId="170" formatCode="#,##0.0_);\(#,##0.0\)"/>
    <numFmt numFmtId="171" formatCode="_(* #,##0_);_(* \(#,##0\);_(* &quot;-&quot;??_);_(@_)"/>
    <numFmt numFmtId="172" formatCode="0.000"/>
  </numFmts>
  <fonts count="54"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sz val="8"/>
      <name val="Arial"/>
      <family val="2"/>
    </font>
    <font>
      <u/>
      <sz val="10"/>
      <color indexed="12"/>
      <name val="Arial"/>
      <family val="2"/>
    </font>
    <font>
      <b/>
      <sz val="12"/>
      <name val="Arial"/>
      <family val="2"/>
    </font>
    <font>
      <sz val="8"/>
      <color indexed="8"/>
      <name val="Arial"/>
      <family val="2"/>
    </font>
    <font>
      <sz val="12"/>
      <name val="Arial"/>
      <family val="2"/>
    </font>
    <font>
      <b/>
      <sz val="12"/>
      <name val="Arial"/>
      <family val="2"/>
    </font>
    <font>
      <b/>
      <sz val="12"/>
      <color indexed="8"/>
      <name val="Arial"/>
      <family val="2"/>
    </font>
    <font>
      <sz val="12"/>
      <color indexed="8"/>
      <name val="Arial"/>
      <family val="2"/>
    </font>
    <font>
      <sz val="12"/>
      <name val="Arial"/>
      <family val="2"/>
    </font>
    <font>
      <b/>
      <sz val="10"/>
      <name val="Arial"/>
      <family val="2"/>
    </font>
    <font>
      <sz val="10"/>
      <name val="Arial"/>
      <family val="2"/>
    </font>
    <font>
      <b/>
      <sz val="10"/>
      <color indexed="10"/>
      <name val="Arial"/>
      <family val="2"/>
    </font>
    <font>
      <sz val="10"/>
      <name val="Arial"/>
      <family val="2"/>
    </font>
    <font>
      <b/>
      <sz val="10"/>
      <color indexed="8"/>
      <name val="Arial"/>
      <family val="2"/>
    </font>
    <font>
      <b/>
      <sz val="9"/>
      <name val="Arial"/>
      <family val="2"/>
    </font>
    <font>
      <sz val="9"/>
      <name val="Arial"/>
      <family val="2"/>
    </font>
    <font>
      <b/>
      <sz val="10"/>
      <color indexed="6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b/>
      <i/>
      <sz val="14"/>
      <name val="Times New Roman"/>
      <family val="1"/>
    </font>
    <font>
      <b/>
      <sz val="14"/>
      <name val="Times New Roman"/>
      <family val="1"/>
    </font>
    <font>
      <sz val="11"/>
      <name val="Arial Black"/>
      <family val="2"/>
    </font>
    <font>
      <sz val="9"/>
      <name val="Arial"/>
      <family val="2"/>
    </font>
    <font>
      <sz val="10"/>
      <color indexed="9"/>
      <name val="Arial"/>
      <family val="2"/>
    </font>
    <font>
      <sz val="8"/>
      <name val="Arial"/>
      <family val="2"/>
    </font>
    <font>
      <b/>
      <sz val="8"/>
      <name val="Arial"/>
      <family val="2"/>
    </font>
    <font>
      <sz val="12"/>
      <color indexed="9"/>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9"/>
      <name val="Arial"/>
      <family val="2"/>
    </font>
    <font>
      <b/>
      <sz val="10"/>
      <color indexed="12"/>
      <name val="Arial"/>
      <family val="2"/>
    </font>
    <font>
      <sz val="10"/>
      <color indexed="8"/>
      <name val="Arial"/>
      <family val="2"/>
    </font>
    <font>
      <sz val="10"/>
      <color indexed="10"/>
      <name val="Arial"/>
      <family val="2"/>
    </font>
    <font>
      <sz val="10"/>
      <color indexed="8"/>
      <name val="Arial"/>
      <family val="2"/>
    </font>
    <font>
      <sz val="10"/>
      <name val="MS Sans Serif"/>
      <family val="2"/>
    </font>
    <font>
      <sz val="13"/>
      <name val="Times New Roman"/>
      <family val="1"/>
    </font>
    <font>
      <b/>
      <sz val="13"/>
      <name val="Times New Roman"/>
      <family val="1"/>
    </font>
    <font>
      <sz val="10"/>
      <name val="Arial"/>
      <family val="2"/>
    </font>
    <font>
      <sz val="8"/>
      <name val="Verdana"/>
      <family val="2"/>
    </font>
    <font>
      <sz val="10"/>
      <name val="Arial"/>
      <family val="2"/>
    </font>
    <font>
      <b/>
      <sz val="6"/>
      <name val="Arial"/>
      <family val="2"/>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C99"/>
        <bgColor indexed="64"/>
      </patternFill>
    </fill>
    <fill>
      <patternFill patternType="solid">
        <fgColor rgb="FFCCFF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4.9989318521683403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s>
  <cellStyleXfs count="12">
    <xf numFmtId="0" fontId="0" fillId="0" borderId="0"/>
    <xf numFmtId="43" fontId="2"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alignment vertical="top"/>
      <protection locked="0"/>
    </xf>
    <xf numFmtId="0" fontId="44" fillId="0" borderId="0"/>
    <xf numFmtId="9" fontId="2" fillId="0" borderId="0" applyFont="0" applyFill="0" applyBorder="0" applyAlignment="0" applyProtection="0"/>
    <xf numFmtId="0" fontId="46" fillId="0" borderId="0"/>
    <xf numFmtId="43" fontId="1" fillId="0" borderId="0" applyFont="0" applyFill="0" applyBorder="0" applyAlignment="0" applyProtection="0"/>
    <xf numFmtId="0" fontId="47" fillId="0" borderId="0"/>
    <xf numFmtId="0" fontId="1" fillId="0" borderId="0"/>
    <xf numFmtId="0" fontId="1" fillId="0" borderId="0"/>
    <xf numFmtId="0" fontId="2" fillId="0" borderId="0"/>
  </cellStyleXfs>
  <cellXfs count="580">
    <xf numFmtId="0" fontId="0" fillId="0" borderId="0" xfId="0"/>
    <xf numFmtId="0" fontId="0" fillId="0" borderId="0" xfId="0" applyFill="1" applyBorder="1"/>
    <xf numFmtId="0" fontId="3" fillId="0" borderId="0" xfId="0" applyFont="1" applyFill="1" applyBorder="1" applyAlignment="1">
      <alignment horizontal="left"/>
    </xf>
    <xf numFmtId="0" fontId="3"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left" wrapText="1"/>
    </xf>
    <xf numFmtId="0" fontId="8" fillId="0" borderId="0" xfId="0" applyFont="1" applyFill="1" applyBorder="1" applyAlignment="1"/>
    <xf numFmtId="0" fontId="5" fillId="0" borderId="0" xfId="0" applyFont="1" applyFill="1" applyBorder="1" applyAlignment="1">
      <alignment horizontal="right"/>
    </xf>
    <xf numFmtId="0" fontId="0" fillId="0" borderId="0" xfId="0" applyFill="1" applyBorder="1" applyAlignment="1">
      <alignment horizontal="right"/>
    </xf>
    <xf numFmtId="0" fontId="4" fillId="0" borderId="0" xfId="0" applyFont="1" applyFill="1" applyBorder="1" applyAlignment="1">
      <alignment horizontal="right"/>
    </xf>
    <xf numFmtId="0" fontId="0" fillId="0" borderId="0" xfId="0" applyAlignment="1">
      <alignment horizontal="center"/>
    </xf>
    <xf numFmtId="0" fontId="4" fillId="0" borderId="0" xfId="0" applyFont="1" applyAlignment="1">
      <alignment horizontal="center" wrapText="1"/>
    </xf>
    <xf numFmtId="0" fontId="4" fillId="2" borderId="1" xfId="0" applyFont="1" applyFill="1" applyBorder="1" applyAlignment="1">
      <alignment horizontal="center" wrapText="1"/>
    </xf>
    <xf numFmtId="0" fontId="0" fillId="0" borderId="1" xfId="0" applyFill="1" applyBorder="1" applyAlignment="1">
      <alignment horizontal="right"/>
    </xf>
    <xf numFmtId="0" fontId="0" fillId="0" borderId="0" xfId="0" applyAlignment="1">
      <alignment horizontal="center" wrapText="1"/>
    </xf>
    <xf numFmtId="0" fontId="5" fillId="0" borderId="0" xfId="0" applyFont="1"/>
    <xf numFmtId="0" fontId="5" fillId="0" borderId="0" xfId="0" applyFont="1" applyAlignment="1">
      <alignment horizontal="center"/>
    </xf>
    <xf numFmtId="0" fontId="5" fillId="0" borderId="1" xfId="0" applyFont="1" applyFill="1" applyBorder="1" applyAlignment="1">
      <alignment horizontal="right"/>
    </xf>
    <xf numFmtId="0" fontId="5" fillId="0" borderId="0"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left" wrapText="1"/>
    </xf>
    <xf numFmtId="0" fontId="5" fillId="0" borderId="0" xfId="0" applyFont="1" applyFill="1" applyBorder="1" applyAlignment="1">
      <alignment horizontal="right" wrapText="1"/>
    </xf>
    <xf numFmtId="0" fontId="4" fillId="0" borderId="0" xfId="0" applyFont="1" applyFill="1" applyBorder="1" applyAlignment="1">
      <alignment horizontal="right" vertical="center"/>
    </xf>
    <xf numFmtId="0" fontId="0" fillId="2" borderId="1" xfId="0" applyFill="1" applyBorder="1"/>
    <xf numFmtId="0" fontId="0" fillId="0" borderId="1"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4" fillId="0" borderId="1" xfId="0" applyFont="1" applyBorder="1" applyAlignment="1" applyProtection="1">
      <alignment horizontal="center" wrapText="1"/>
      <protection locked="0"/>
    </xf>
    <xf numFmtId="165" fontId="0" fillId="0" borderId="1" xfId="0" applyNumberFormat="1" applyFill="1" applyBorder="1" applyAlignment="1" applyProtection="1">
      <alignment horizontal="center"/>
      <protection locked="0"/>
    </xf>
    <xf numFmtId="0" fontId="0" fillId="0" borderId="0" xfId="0" applyProtection="1"/>
    <xf numFmtId="0" fontId="10" fillId="0" borderId="0" xfId="0" applyFont="1" applyProtection="1"/>
    <xf numFmtId="0" fontId="8" fillId="0" borderId="0" xfId="0" applyFont="1" applyProtection="1"/>
    <xf numFmtId="0" fontId="10" fillId="0" borderId="0" xfId="0" applyFont="1" applyAlignment="1" applyProtection="1">
      <alignment wrapText="1"/>
    </xf>
    <xf numFmtId="0" fontId="10" fillId="0" borderId="0" xfId="0" applyFont="1" applyFill="1" applyProtection="1"/>
    <xf numFmtId="0" fontId="0" fillId="0" borderId="0" xfId="0" applyFill="1" applyProtection="1"/>
    <xf numFmtId="0" fontId="8" fillId="0" borderId="0" xfId="0" applyFont="1" applyAlignment="1" applyProtection="1">
      <alignment wrapText="1"/>
    </xf>
    <xf numFmtId="167" fontId="8" fillId="0" borderId="4" xfId="0" applyNumberFormat="1" applyFont="1" applyBorder="1" applyProtection="1"/>
    <xf numFmtId="167" fontId="10" fillId="0" borderId="0" xfId="0" applyNumberFormat="1" applyFont="1" applyAlignment="1" applyProtection="1">
      <alignment wrapText="1"/>
    </xf>
    <xf numFmtId="167" fontId="8" fillId="0" borderId="0" xfId="0" applyNumberFormat="1" applyFont="1" applyProtection="1"/>
    <xf numFmtId="167" fontId="8" fillId="0" borderId="0" xfId="0" applyNumberFormat="1" applyFont="1" applyAlignment="1" applyProtection="1">
      <alignment wrapText="1"/>
    </xf>
    <xf numFmtId="167" fontId="10" fillId="0" borderId="0" xfId="0" applyNumberFormat="1" applyFont="1" applyProtection="1"/>
    <xf numFmtId="168" fontId="0" fillId="0" borderId="0" xfId="0" applyNumberFormat="1" applyFill="1" applyProtection="1"/>
    <xf numFmtId="0" fontId="8" fillId="0" borderId="0" xfId="0" applyFont="1" applyFill="1" applyProtection="1"/>
    <xf numFmtId="0" fontId="11" fillId="0" borderId="0" xfId="0" applyNumberFormat="1" applyFont="1" applyBorder="1" applyAlignment="1" applyProtection="1"/>
    <xf numFmtId="0" fontId="10" fillId="0" borderId="0" xfId="0" applyFont="1" applyAlignment="1" applyProtection="1"/>
    <xf numFmtId="14" fontId="10" fillId="0" borderId="0" xfId="0" applyNumberFormat="1" applyFont="1" applyAlignment="1" applyProtection="1"/>
    <xf numFmtId="49" fontId="36" fillId="0" borderId="0" xfId="0" applyNumberFormat="1" applyFont="1" applyFill="1" applyAlignment="1" applyProtection="1"/>
    <xf numFmtId="49" fontId="36" fillId="0" borderId="0" xfId="0" applyNumberFormat="1" applyFont="1" applyFill="1" applyAlignment="1" applyProtection="1">
      <alignment wrapText="1"/>
    </xf>
    <xf numFmtId="14" fontId="10" fillId="0" borderId="0" xfId="0" applyNumberFormat="1" applyFont="1" applyAlignment="1" applyProtection="1">
      <alignment wrapText="1"/>
    </xf>
    <xf numFmtId="0" fontId="21" fillId="0" borderId="1" xfId="0" applyFont="1" applyBorder="1" applyAlignment="1" applyProtection="1">
      <alignment horizontal="center" wrapText="1"/>
    </xf>
    <xf numFmtId="0" fontId="32" fillId="0" borderId="1" xfId="0" applyFont="1" applyBorder="1" applyAlignment="1" applyProtection="1">
      <alignment horizontal="center" wrapText="1"/>
    </xf>
    <xf numFmtId="0" fontId="4"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10" fillId="0" borderId="0" xfId="0" applyFont="1" applyBorder="1" applyAlignment="1" applyProtection="1">
      <alignment wrapText="1"/>
    </xf>
    <xf numFmtId="0" fontId="15" fillId="3" borderId="6"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10" fillId="0" borderId="0" xfId="0" applyFont="1" applyAlignment="1" applyProtection="1">
      <alignment vertical="center"/>
    </xf>
    <xf numFmtId="0" fontId="4" fillId="4" borderId="1" xfId="0" applyFont="1" applyFill="1" applyBorder="1" applyAlignment="1" applyProtection="1">
      <alignment horizontal="left" vertical="center" wrapText="1"/>
    </xf>
    <xf numFmtId="2" fontId="16" fillId="0" borderId="1" xfId="0" applyNumberFormat="1" applyFont="1" applyFill="1" applyBorder="1" applyAlignment="1" applyProtection="1">
      <alignment horizontal="center" vertical="center"/>
    </xf>
    <xf numFmtId="0" fontId="14" fillId="0" borderId="0" xfId="0" applyFont="1" applyAlignment="1" applyProtection="1">
      <alignment vertical="center"/>
    </xf>
    <xf numFmtId="0" fontId="15" fillId="2" borderId="1" xfId="0" applyFont="1" applyFill="1" applyBorder="1" applyAlignment="1" applyProtection="1">
      <alignment horizontal="left" vertical="center" wrapText="1"/>
    </xf>
    <xf numFmtId="0" fontId="11" fillId="0" borderId="0" xfId="0" applyFont="1" applyAlignment="1" applyProtection="1">
      <alignment vertical="center"/>
    </xf>
    <xf numFmtId="0" fontId="10" fillId="3" borderId="0" xfId="0" applyFont="1" applyFill="1" applyBorder="1" applyAlignment="1" applyProtection="1">
      <alignment horizontal="left"/>
    </xf>
    <xf numFmtId="0" fontId="10" fillId="3" borderId="0" xfId="0" applyFont="1" applyFill="1" applyBorder="1" applyAlignment="1" applyProtection="1">
      <alignment horizontal="center"/>
    </xf>
    <xf numFmtId="0" fontId="16" fillId="0" borderId="0" xfId="0" applyFont="1" applyAlignment="1" applyProtection="1">
      <alignment vertical="center"/>
    </xf>
    <xf numFmtId="0" fontId="15" fillId="3" borderId="3"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5" fillId="3" borderId="9" xfId="0" applyFont="1" applyFill="1" applyBorder="1" applyAlignment="1" applyProtection="1">
      <alignment horizontal="center" vertical="center"/>
    </xf>
    <xf numFmtId="4" fontId="16" fillId="3" borderId="1" xfId="0" applyNumberFormat="1" applyFont="1" applyFill="1" applyBorder="1" applyAlignment="1" applyProtection="1">
      <alignment horizontal="center" vertical="center"/>
    </xf>
    <xf numFmtId="4" fontId="16" fillId="0" borderId="3" xfId="0" applyNumberFormat="1" applyFont="1" applyBorder="1" applyAlignment="1" applyProtection="1">
      <alignment horizontal="center" vertical="center"/>
    </xf>
    <xf numFmtId="4" fontId="22" fillId="0" borderId="7" xfId="0" applyNumberFormat="1" applyFont="1" applyBorder="1" applyAlignment="1" applyProtection="1">
      <alignment horizontal="center" vertical="center"/>
    </xf>
    <xf numFmtId="0" fontId="18" fillId="0" borderId="0" xfId="0" applyFont="1" applyAlignment="1" applyProtection="1">
      <alignment vertical="center"/>
    </xf>
    <xf numFmtId="4" fontId="16" fillId="3" borderId="3" xfId="0" applyNumberFormat="1" applyFont="1" applyFill="1" applyBorder="1" applyAlignment="1" applyProtection="1">
      <alignment horizontal="center" vertical="center"/>
    </xf>
    <xf numFmtId="4" fontId="22" fillId="0" borderId="10" xfId="0" applyNumberFormat="1" applyFont="1" applyBorder="1" applyAlignment="1" applyProtection="1">
      <alignment horizontal="center" vertical="center"/>
    </xf>
    <xf numFmtId="0" fontId="12" fillId="0" borderId="0" xfId="0" applyFont="1" applyFill="1" applyBorder="1" applyAlignment="1" applyProtection="1">
      <alignment horizontal="left"/>
    </xf>
    <xf numFmtId="0" fontId="13" fillId="0" borderId="0" xfId="0" applyFont="1" applyFill="1" applyBorder="1" applyAlignment="1" applyProtection="1"/>
    <xf numFmtId="0" fontId="10" fillId="0" borderId="0" xfId="0" applyFont="1" applyFill="1" applyBorder="1" applyAlignment="1" applyProtection="1"/>
    <xf numFmtId="0" fontId="15"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2" fontId="5" fillId="0" borderId="1" xfId="0" applyNumberFormat="1" applyFont="1" applyFill="1" applyBorder="1" applyAlignment="1" applyProtection="1">
      <alignment horizontal="center"/>
    </xf>
    <xf numFmtId="2" fontId="5" fillId="0" borderId="1" xfId="0" applyNumberFormat="1" applyFont="1" applyBorder="1" applyAlignment="1" applyProtection="1">
      <alignment horizontal="center"/>
    </xf>
    <xf numFmtId="0" fontId="5" fillId="0" borderId="0" xfId="0" applyFont="1" applyBorder="1" applyAlignment="1" applyProtection="1"/>
    <xf numFmtId="0" fontId="10" fillId="0" borderId="0" xfId="0" applyFont="1" applyBorder="1" applyAlignment="1" applyProtection="1"/>
    <xf numFmtId="0" fontId="31" fillId="0" borderId="0" xfId="0" applyFont="1" applyBorder="1" applyAlignment="1" applyProtection="1"/>
    <xf numFmtId="0" fontId="31" fillId="0" borderId="0" xfId="0" applyFont="1" applyAlignment="1" applyProtection="1"/>
    <xf numFmtId="0" fontId="5" fillId="0" borderId="1" xfId="0" applyFont="1" applyBorder="1" applyAlignment="1" applyProtection="1">
      <alignment horizontal="center"/>
      <protection locked="0"/>
    </xf>
    <xf numFmtId="2" fontId="5" fillId="0" borderId="6" xfId="0" applyNumberFormat="1" applyFont="1" applyBorder="1" applyAlignment="1" applyProtection="1">
      <alignment horizontal="center"/>
      <protection locked="0"/>
    </xf>
    <xf numFmtId="165" fontId="5" fillId="0" borderId="1" xfId="0" applyNumberFormat="1" applyFont="1" applyBorder="1" applyAlignment="1" applyProtection="1">
      <alignment horizontal="center"/>
      <protection locked="0"/>
    </xf>
    <xf numFmtId="0" fontId="5" fillId="0" borderId="0" xfId="0" applyFont="1" applyAlignment="1">
      <alignment horizontal="left"/>
    </xf>
    <xf numFmtId="0" fontId="34" fillId="0" borderId="1" xfId="0" applyFont="1" applyBorder="1" applyAlignment="1" applyProtection="1">
      <alignment vertical="top" wrapText="1"/>
      <protection locked="0"/>
    </xf>
    <xf numFmtId="0" fontId="5" fillId="0" borderId="1" xfId="0" applyFont="1" applyBorder="1" applyAlignment="1" applyProtection="1">
      <alignment horizontal="left"/>
      <protection locked="0"/>
    </xf>
    <xf numFmtId="0" fontId="0" fillId="0" borderId="0" xfId="0" applyAlignment="1" applyProtection="1">
      <alignment horizontal="center"/>
    </xf>
    <xf numFmtId="0" fontId="2" fillId="0" borderId="1" xfId="0" applyFont="1" applyBorder="1" applyAlignment="1" applyProtection="1">
      <alignment horizontal="center"/>
    </xf>
    <xf numFmtId="0" fontId="10" fillId="3" borderId="0" xfId="0" applyFont="1" applyFill="1" applyAlignment="1" applyProtection="1"/>
    <xf numFmtId="14" fontId="10" fillId="3" borderId="0" xfId="0" applyNumberFormat="1" applyFont="1" applyFill="1" applyAlignment="1" applyProtection="1"/>
    <xf numFmtId="0" fontId="18" fillId="3" borderId="0" xfId="0" applyFont="1" applyFill="1" applyAlignment="1" applyProtection="1">
      <alignment vertical="center"/>
    </xf>
    <xf numFmtId="0" fontId="12" fillId="3" borderId="0" xfId="0" applyFont="1" applyFill="1" applyBorder="1" applyAlignment="1" applyProtection="1">
      <alignment horizontal="left"/>
    </xf>
    <xf numFmtId="0" fontId="13" fillId="3" borderId="0" xfId="0" applyFont="1" applyFill="1" applyBorder="1" applyAlignment="1" applyProtection="1"/>
    <xf numFmtId="0" fontId="10" fillId="3" borderId="0" xfId="0" applyFont="1" applyFill="1" applyBorder="1" applyAlignment="1" applyProtection="1"/>
    <xf numFmtId="0" fontId="10" fillId="3" borderId="0" xfId="0" applyFont="1" applyFill="1" applyAlignment="1" applyProtection="1">
      <alignment vertical="center"/>
    </xf>
    <xf numFmtId="0" fontId="16" fillId="3" borderId="0" xfId="0" applyFont="1" applyFill="1" applyAlignment="1" applyProtection="1">
      <alignment vertical="center"/>
    </xf>
    <xf numFmtId="0" fontId="10" fillId="3" borderId="0" xfId="0" applyFont="1" applyFill="1" applyAlignment="1" applyProtection="1">
      <alignment wrapText="1"/>
    </xf>
    <xf numFmtId="0" fontId="5" fillId="3" borderId="0" xfId="0" applyFont="1" applyFill="1" applyBorder="1" applyAlignment="1" applyProtection="1"/>
    <xf numFmtId="0" fontId="33" fillId="0" borderId="0" xfId="0" applyFont="1" applyAlignment="1">
      <alignment horizontal="center"/>
    </xf>
    <xf numFmtId="17" fontId="15" fillId="6" borderId="1" xfId="0" applyNumberFormat="1" applyFont="1" applyFill="1" applyBorder="1" applyAlignment="1" applyProtection="1">
      <alignment horizontal="center" vertical="center" wrapText="1"/>
      <protection locked="0"/>
    </xf>
    <xf numFmtId="14" fontId="10" fillId="3" borderId="0" xfId="0" applyNumberFormat="1" applyFont="1" applyFill="1" applyAlignment="1" applyProtection="1">
      <alignment wrapText="1"/>
    </xf>
    <xf numFmtId="0" fontId="4" fillId="3" borderId="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14" fillId="3" borderId="0" xfId="0" applyFont="1" applyFill="1" applyAlignment="1" applyProtection="1">
      <alignment vertical="center"/>
    </xf>
    <xf numFmtId="0" fontId="11" fillId="3" borderId="0" xfId="0" applyFont="1" applyFill="1" applyAlignment="1" applyProtection="1">
      <alignment vertical="center"/>
    </xf>
    <xf numFmtId="0" fontId="4" fillId="0" borderId="1" xfId="0" applyFont="1" applyFill="1" applyBorder="1" applyAlignment="1" applyProtection="1">
      <alignment horizontal="center"/>
    </xf>
    <xf numFmtId="0" fontId="0" fillId="0" borderId="0" xfId="0" applyAlignment="1"/>
    <xf numFmtId="0" fontId="4" fillId="0" borderId="0" xfId="0" applyFont="1" applyAlignment="1"/>
    <xf numFmtId="0" fontId="4" fillId="0" borderId="0" xfId="0" applyFont="1" applyFill="1" applyBorder="1" applyAlignment="1"/>
    <xf numFmtId="0" fontId="0" fillId="0" borderId="0" xfId="0" applyAlignment="1">
      <alignment vertical="center" wrapText="1"/>
    </xf>
    <xf numFmtId="0" fontId="6" fillId="0" borderId="0" xfId="0" applyFont="1" applyFill="1" applyBorder="1"/>
    <xf numFmtId="167" fontId="8" fillId="0" borderId="0" xfId="0" applyNumberFormat="1" applyFont="1" applyBorder="1" applyProtection="1"/>
    <xf numFmtId="0" fontId="37" fillId="0" borderId="0" xfId="0" applyFont="1" applyProtection="1"/>
    <xf numFmtId="0" fontId="8" fillId="0" borderId="0" xfId="0" applyFont="1" applyFill="1" applyBorder="1" applyProtection="1"/>
    <xf numFmtId="0" fontId="4" fillId="7" borderId="1" xfId="0" applyFont="1" applyFill="1" applyBorder="1" applyAlignment="1" applyProtection="1">
      <alignment horizontal="center"/>
    </xf>
    <xf numFmtId="2" fontId="5" fillId="7" borderId="1" xfId="1" applyNumberFormat="1" applyFont="1" applyFill="1" applyBorder="1" applyAlignment="1" applyProtection="1">
      <alignment horizontal="center" vertical="center" wrapText="1"/>
    </xf>
    <xf numFmtId="2" fontId="5" fillId="7" borderId="1" xfId="0" applyNumberFormat="1" applyFont="1" applyFill="1" applyBorder="1" applyAlignment="1" applyProtection="1">
      <alignment horizontal="center" vertical="center" wrapText="1"/>
    </xf>
    <xf numFmtId="0" fontId="4" fillId="5" borderId="1" xfId="0" applyFont="1" applyFill="1" applyBorder="1" applyAlignment="1" applyProtection="1">
      <alignment horizontal="center"/>
    </xf>
    <xf numFmtId="2" fontId="5" fillId="5" borderId="1" xfId="0" applyNumberFormat="1" applyFont="1" applyFill="1" applyBorder="1" applyAlignment="1" applyProtection="1">
      <alignment horizontal="center" vertical="center" wrapText="1"/>
    </xf>
    <xf numFmtId="2" fontId="5" fillId="5" borderId="1" xfId="1" applyNumberFormat="1" applyFont="1" applyFill="1" applyBorder="1" applyAlignment="1" applyProtection="1">
      <alignment horizontal="center" vertical="center" wrapText="1"/>
    </xf>
    <xf numFmtId="0" fontId="4" fillId="0" borderId="0" xfId="0" applyFont="1" applyAlignment="1">
      <alignment horizontal="right"/>
    </xf>
    <xf numFmtId="0" fontId="42" fillId="3" borderId="0" xfId="0" applyFont="1" applyFill="1" applyAlignment="1" applyProtection="1">
      <alignment vertical="center"/>
    </xf>
    <xf numFmtId="0" fontId="4" fillId="0" borderId="14" xfId="0" applyFont="1" applyBorder="1" applyAlignment="1">
      <alignment horizontal="right"/>
    </xf>
    <xf numFmtId="0" fontId="4" fillId="0" borderId="0" xfId="0" applyFont="1" applyBorder="1" applyAlignment="1">
      <alignment horizontal="right"/>
    </xf>
    <xf numFmtId="0" fontId="0" fillId="0" borderId="15" xfId="0" applyFill="1" applyBorder="1"/>
    <xf numFmtId="0" fontId="4" fillId="0" borderId="14" xfId="0" applyFont="1" applyFill="1" applyBorder="1" applyAlignment="1">
      <alignment horizontal="right"/>
    </xf>
    <xf numFmtId="0" fontId="41" fillId="0" borderId="16" xfId="0" applyFont="1" applyBorder="1" applyAlignment="1">
      <alignment vertical="top" wrapText="1"/>
    </xf>
    <xf numFmtId="0" fontId="5" fillId="0" borderId="16" xfId="0" applyFont="1" applyBorder="1" applyAlignment="1">
      <alignment vertical="top"/>
    </xf>
    <xf numFmtId="2" fontId="10" fillId="3" borderId="0" xfId="0" applyNumberFormat="1" applyFont="1" applyFill="1" applyAlignment="1" applyProtection="1"/>
    <xf numFmtId="4" fontId="5" fillId="3" borderId="1" xfId="0" applyNumberFormat="1" applyFont="1" applyFill="1" applyBorder="1" applyAlignment="1" applyProtection="1">
      <alignment horizontal="center" vertical="center"/>
    </xf>
    <xf numFmtId="0" fontId="0" fillId="0" borderId="0" xfId="0" applyProtection="1">
      <protection locked="0"/>
    </xf>
    <xf numFmtId="0" fontId="4" fillId="0" borderId="0" xfId="0" applyFont="1" applyAlignment="1" applyProtection="1">
      <alignment horizontal="center" wrapText="1"/>
      <protection locked="0"/>
    </xf>
    <xf numFmtId="0" fontId="4" fillId="2" borderId="17" xfId="0" applyFont="1" applyFill="1" applyBorder="1" applyAlignment="1" applyProtection="1">
      <alignment horizontal="center" wrapText="1"/>
      <protection locked="0"/>
    </xf>
    <xf numFmtId="0" fontId="4" fillId="0" borderId="0" xfId="0" applyFont="1" applyProtection="1">
      <protection locked="0"/>
    </xf>
    <xf numFmtId="0" fontId="4" fillId="2" borderId="1" xfId="0" applyFont="1" applyFill="1" applyBorder="1" applyAlignment="1" applyProtection="1">
      <alignment horizontal="center"/>
      <protection locked="0"/>
    </xf>
    <xf numFmtId="2" fontId="4" fillId="2" borderId="11" xfId="0" applyNumberFormat="1" applyFont="1" applyFill="1" applyBorder="1" applyAlignment="1" applyProtection="1">
      <alignment horizontal="center"/>
      <protection locked="0"/>
    </xf>
    <xf numFmtId="0" fontId="4" fillId="2" borderId="17" xfId="0" applyFont="1" applyFill="1" applyBorder="1" applyAlignment="1" applyProtection="1">
      <alignment horizontal="center"/>
      <protection locked="0"/>
    </xf>
    <xf numFmtId="0" fontId="4" fillId="2" borderId="19" xfId="0" applyFont="1" applyFill="1" applyBorder="1" applyAlignment="1" applyProtection="1">
      <alignment horizontal="center"/>
      <protection locked="0"/>
    </xf>
    <xf numFmtId="2" fontId="4" fillId="2" borderId="1" xfId="0" applyNumberFormat="1" applyFont="1" applyFill="1" applyBorder="1" applyAlignment="1" applyProtection="1">
      <alignment horizontal="center"/>
      <protection locked="0"/>
    </xf>
    <xf numFmtId="0" fontId="9" fillId="0" borderId="1" xfId="0" applyFont="1" applyBorder="1" applyAlignment="1" applyProtection="1">
      <alignment vertical="top" wrapText="1"/>
      <protection locked="0"/>
    </xf>
    <xf numFmtId="0" fontId="4" fillId="2" borderId="1" xfId="0" applyFont="1" applyFill="1" applyBorder="1" applyAlignment="1" applyProtection="1">
      <alignment horizontal="center" wrapText="1"/>
      <protection locked="0"/>
    </xf>
    <xf numFmtId="0" fontId="4" fillId="0" borderId="1" xfId="0" applyFont="1" applyFill="1" applyBorder="1" applyAlignment="1" applyProtection="1">
      <alignment horizontal="center" wrapText="1"/>
      <protection locked="0"/>
    </xf>
    <xf numFmtId="0" fontId="4" fillId="3" borderId="1" xfId="0" applyFont="1" applyFill="1" applyBorder="1" applyAlignment="1" applyProtection="1">
      <alignment horizontal="center" wrapText="1"/>
      <protection locked="0"/>
    </xf>
    <xf numFmtId="0" fontId="5" fillId="0" borderId="0" xfId="0" applyFont="1" applyProtection="1">
      <protection locked="0"/>
    </xf>
    <xf numFmtId="0" fontId="4" fillId="2" borderId="1" xfId="0" applyFont="1" applyFill="1" applyBorder="1" applyAlignment="1" applyProtection="1">
      <alignment horizontal="left"/>
      <protection locked="0"/>
    </xf>
    <xf numFmtId="0" fontId="33" fillId="0" borderId="0" xfId="0" applyFont="1" applyAlignment="1" applyProtection="1">
      <alignment horizontal="center"/>
      <protection locked="0"/>
    </xf>
    <xf numFmtId="0" fontId="8" fillId="0" borderId="0" xfId="0" applyFont="1" applyAlignment="1" applyProtection="1">
      <alignment horizontal="center"/>
    </xf>
    <xf numFmtId="43" fontId="10" fillId="0" borderId="0" xfId="0" applyNumberFormat="1" applyFont="1" applyBorder="1" applyProtection="1"/>
    <xf numFmtId="0" fontId="4" fillId="0" borderId="0" xfId="0" applyFont="1" applyFill="1" applyProtection="1"/>
    <xf numFmtId="17" fontId="8" fillId="4" borderId="1" xfId="0" applyNumberFormat="1" applyFont="1" applyFill="1" applyBorder="1" applyAlignment="1" applyProtection="1">
      <alignment horizontal="center"/>
    </xf>
    <xf numFmtId="14" fontId="0" fillId="0" borderId="1" xfId="0" applyNumberFormat="1" applyFill="1" applyBorder="1" applyAlignment="1">
      <alignment horizontal="right"/>
    </xf>
    <xf numFmtId="14" fontId="5" fillId="0" borderId="1" xfId="0" applyNumberFormat="1" applyFont="1" applyFill="1" applyBorder="1" applyAlignment="1">
      <alignment horizontal="right"/>
    </xf>
    <xf numFmtId="0" fontId="7" fillId="0" borderId="1" xfId="3" applyFill="1" applyBorder="1" applyAlignment="1" applyProtection="1">
      <alignment horizontal="right"/>
    </xf>
    <xf numFmtId="2" fontId="43" fillId="5" borderId="1" xfId="0" applyNumberFormat="1" applyFont="1" applyFill="1" applyBorder="1" applyAlignment="1" applyProtection="1">
      <alignment horizontal="center"/>
    </xf>
    <xf numFmtId="0" fontId="4" fillId="0" borderId="6" xfId="0" applyFont="1" applyBorder="1" applyAlignment="1" applyProtection="1">
      <alignment horizontal="center" vertical="center" wrapText="1"/>
    </xf>
    <xf numFmtId="15" fontId="23" fillId="0" borderId="0" xfId="0" applyNumberFormat="1" applyFont="1" applyFill="1" applyAlignment="1">
      <alignment horizontal="center" wrapText="1"/>
    </xf>
    <xf numFmtId="0" fontId="23" fillId="0" borderId="0" xfId="0" applyFont="1" applyFill="1" applyAlignment="1">
      <alignment wrapText="1"/>
    </xf>
    <xf numFmtId="0" fontId="25" fillId="0" borderId="0" xfId="0" applyFont="1" applyFill="1" applyAlignment="1">
      <alignment horizontal="center" wrapText="1"/>
    </xf>
    <xf numFmtId="0" fontId="23" fillId="0" borderId="0" xfId="0" applyFont="1" applyFill="1" applyAlignment="1">
      <alignment horizontal="center" wrapText="1"/>
    </xf>
    <xf numFmtId="0" fontId="24" fillId="0" borderId="0" xfId="0" applyFont="1" applyFill="1" applyAlignment="1">
      <alignment wrapText="1"/>
    </xf>
    <xf numFmtId="0" fontId="24" fillId="0" borderId="0" xfId="0" applyFont="1" applyFill="1" applyAlignment="1">
      <alignment horizontal="left" indent="4"/>
    </xf>
    <xf numFmtId="0" fontId="26" fillId="0" borderId="0" xfId="0" applyFont="1" applyFill="1" applyAlignment="1">
      <alignment wrapText="1"/>
    </xf>
    <xf numFmtId="0" fontId="23" fillId="0" borderId="0" xfId="0" applyNumberFormat="1" applyFont="1" applyFill="1" applyAlignment="1">
      <alignment wrapText="1"/>
    </xf>
    <xf numFmtId="0" fontId="28" fillId="0" borderId="0" xfId="0" applyFont="1" applyFill="1" applyAlignment="1">
      <alignment wrapText="1"/>
    </xf>
    <xf numFmtId="0" fontId="39" fillId="0" borderId="0" xfId="0" applyFont="1" applyFill="1" applyAlignment="1">
      <alignment wrapText="1"/>
    </xf>
    <xf numFmtId="0" fontId="40" fillId="0" borderId="0" xfId="0" applyFont="1" applyFill="1" applyAlignment="1">
      <alignment wrapText="1"/>
    </xf>
    <xf numFmtId="0" fontId="23" fillId="0" borderId="0" xfId="0" applyNumberFormat="1" applyFont="1" applyFill="1" applyAlignment="1">
      <alignment vertical="top" wrapText="1"/>
    </xf>
    <xf numFmtId="0" fontId="28" fillId="0" borderId="22" xfId="0" applyFont="1" applyFill="1" applyBorder="1" applyAlignment="1">
      <alignment wrapText="1"/>
    </xf>
    <xf numFmtId="0" fontId="30" fillId="0" borderId="23" xfId="0" applyFont="1" applyFill="1" applyBorder="1" applyAlignment="1">
      <alignment horizontal="center" vertical="top" wrapText="1"/>
    </xf>
    <xf numFmtId="0" fontId="24" fillId="0" borderId="24" xfId="0" applyFont="1" applyFill="1" applyBorder="1" applyAlignment="1">
      <alignment horizontal="center" vertical="top" wrapText="1"/>
    </xf>
    <xf numFmtId="0" fontId="23" fillId="0" borderId="25" xfId="0" applyFont="1" applyFill="1" applyBorder="1" applyAlignment="1">
      <alignment vertical="top" wrapText="1"/>
    </xf>
    <xf numFmtId="0" fontId="24" fillId="0" borderId="0" xfId="0" applyFont="1" applyFill="1" applyAlignment="1">
      <alignment horizontal="center" vertical="top" wrapText="1"/>
    </xf>
    <xf numFmtId="0" fontId="23" fillId="0" borderId="12" xfId="0" applyFont="1" applyFill="1" applyBorder="1" applyAlignment="1">
      <alignment horizontal="left" vertical="top" wrapText="1" indent="4"/>
    </xf>
    <xf numFmtId="0" fontId="23" fillId="0" borderId="25" xfId="0" applyFont="1" applyFill="1" applyBorder="1" applyAlignment="1">
      <alignment horizontal="left" vertical="top" wrapText="1" indent="4"/>
    </xf>
    <xf numFmtId="0" fontId="23" fillId="0" borderId="0" xfId="0" applyFont="1" applyFill="1" applyBorder="1" applyAlignment="1">
      <alignment horizontal="left" vertical="top" wrapText="1" indent="4"/>
    </xf>
    <xf numFmtId="0" fontId="29" fillId="0" borderId="0" xfId="0" applyFont="1" applyFill="1" applyAlignment="1">
      <alignment wrapText="1"/>
    </xf>
    <xf numFmtId="0" fontId="24" fillId="0" borderId="0" xfId="0" applyNumberFormat="1" applyFont="1" applyFill="1" applyAlignment="1">
      <alignment wrapText="1"/>
    </xf>
    <xf numFmtId="0" fontId="24" fillId="0" borderId="7" xfId="0" applyFont="1" applyFill="1" applyBorder="1" applyAlignment="1">
      <alignment horizontal="center" wrapText="1"/>
    </xf>
    <xf numFmtId="0" fontId="23" fillId="0" borderId="12" xfId="0" applyFont="1" applyFill="1" applyBorder="1" applyAlignment="1">
      <alignment horizontal="center" vertical="top" wrapText="1"/>
    </xf>
    <xf numFmtId="0" fontId="23" fillId="0" borderId="7" xfId="0" applyFont="1" applyFill="1" applyBorder="1" applyAlignment="1">
      <alignment horizontal="center" vertical="top" wrapText="1"/>
    </xf>
    <xf numFmtId="0" fontId="24" fillId="0" borderId="0" xfId="0" applyFont="1" applyFill="1" applyAlignment="1">
      <alignment horizontal="left" wrapText="1"/>
    </xf>
    <xf numFmtId="2" fontId="5" fillId="0" borderId="1" xfId="0" applyNumberFormat="1" applyFont="1" applyFill="1" applyBorder="1" applyAlignment="1" applyProtection="1">
      <alignment horizontal="center"/>
      <protection locked="0"/>
    </xf>
    <xf numFmtId="0" fontId="4" fillId="2" borderId="18" xfId="0" applyFont="1" applyFill="1" applyBorder="1" applyAlignment="1" applyProtection="1">
      <alignment horizontal="center"/>
    </xf>
    <xf numFmtId="0" fontId="8" fillId="0" borderId="0" xfId="0" applyFont="1" applyAlignment="1" applyProtection="1">
      <alignment horizontal="right" wrapText="1"/>
    </xf>
    <xf numFmtId="167" fontId="8" fillId="0" borderId="0" xfId="0" applyNumberFormat="1" applyFont="1" applyAlignment="1" applyProtection="1">
      <alignment horizontal="right" wrapText="1"/>
    </xf>
    <xf numFmtId="0" fontId="10" fillId="0" borderId="0" xfId="0" applyFont="1" applyFill="1" applyBorder="1" applyProtection="1"/>
    <xf numFmtId="0" fontId="10" fillId="0" borderId="0" xfId="0" applyFont="1" applyBorder="1" applyProtection="1"/>
    <xf numFmtId="0" fontId="6" fillId="0" borderId="3"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3"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43" fontId="8" fillId="0" borderId="0" xfId="2" applyFont="1" applyFill="1" applyProtection="1"/>
    <xf numFmtId="0" fontId="45" fillId="0" borderId="0" xfId="0" applyFont="1" applyFill="1" applyBorder="1"/>
    <xf numFmtId="0" fontId="45" fillId="0" borderId="0" xfId="0" applyFont="1"/>
    <xf numFmtId="0" fontId="0" fillId="0" borderId="0" xfId="0" applyFill="1" applyAlignment="1" applyProtection="1">
      <alignment horizontal="center"/>
    </xf>
    <xf numFmtId="43" fontId="10" fillId="0" borderId="0" xfId="2" applyFont="1" applyProtection="1"/>
    <xf numFmtId="14" fontId="0" fillId="0" borderId="0" xfId="0" applyNumberFormat="1"/>
    <xf numFmtId="0" fontId="8" fillId="0" borderId="0" xfId="0" applyFont="1" applyAlignment="1" applyProtection="1">
      <alignment vertical="top" wrapText="1"/>
    </xf>
    <xf numFmtId="0" fontId="37" fillId="0" borderId="0" xfId="0" applyFont="1"/>
    <xf numFmtId="0" fontId="10" fillId="0" borderId="0" xfId="0" applyFont="1"/>
    <xf numFmtId="0" fontId="8" fillId="0" borderId="0" xfId="0" applyFont="1"/>
    <xf numFmtId="0" fontId="10" fillId="0" borderId="0" xfId="0" applyFont="1" applyAlignment="1">
      <alignment wrapText="1"/>
    </xf>
    <xf numFmtId="0" fontId="10" fillId="0" borderId="0" xfId="0" applyFont="1" applyAlignment="1">
      <alignment horizontal="center" vertical="top"/>
    </xf>
    <xf numFmtId="0" fontId="10" fillId="0" borderId="0" xfId="2" applyNumberFormat="1" applyFont="1" applyAlignment="1">
      <alignment horizontal="center"/>
    </xf>
    <xf numFmtId="0" fontId="8" fillId="0" borderId="0" xfId="0" applyFont="1" applyAlignment="1">
      <alignment wrapText="1"/>
    </xf>
    <xf numFmtId="0" fontId="0" fillId="0" borderId="0" xfId="0" applyAlignment="1">
      <alignment vertical="top" wrapText="1"/>
    </xf>
    <xf numFmtId="9" fontId="0" fillId="0" borderId="0" xfId="0" applyNumberFormat="1" applyProtection="1"/>
    <xf numFmtId="43" fontId="8" fillId="9" borderId="1" xfId="0" applyNumberFormat="1" applyFont="1" applyFill="1" applyBorder="1" applyAlignment="1" applyProtection="1">
      <protection locked="0"/>
    </xf>
    <xf numFmtId="43" fontId="10" fillId="0" borderId="0" xfId="0" applyNumberFormat="1" applyFont="1" applyBorder="1" applyAlignment="1" applyProtection="1"/>
    <xf numFmtId="43" fontId="8" fillId="9" borderId="1" xfId="0" applyNumberFormat="1" applyFont="1" applyFill="1" applyBorder="1" applyProtection="1">
      <protection locked="0"/>
    </xf>
    <xf numFmtId="2" fontId="8" fillId="0" borderId="0" xfId="0" applyNumberFormat="1" applyFont="1" applyAlignment="1" applyProtection="1">
      <alignment horizontal="right" wrapText="1"/>
    </xf>
    <xf numFmtId="2" fontId="5" fillId="0" borderId="1" xfId="0" applyNumberFormat="1" applyFont="1" applyBorder="1" applyAlignment="1" applyProtection="1">
      <protection locked="0"/>
    </xf>
    <xf numFmtId="14" fontId="5" fillId="0" borderId="0" xfId="0" applyNumberFormat="1" applyFont="1"/>
    <xf numFmtId="0" fontId="0" fillId="0" borderId="0" xfId="0" applyAlignment="1" applyProtection="1">
      <protection locked="0"/>
    </xf>
    <xf numFmtId="0" fontId="0" fillId="0" borderId="25" xfId="0" applyBorder="1" applyAlignment="1"/>
    <xf numFmtId="0" fontId="0" fillId="0" borderId="0" xfId="0" applyAlignment="1" applyProtection="1">
      <alignment wrapText="1"/>
      <protection locked="0"/>
    </xf>
    <xf numFmtId="0" fontId="0" fillId="0" borderId="0" xfId="0" applyBorder="1"/>
    <xf numFmtId="0" fontId="5" fillId="0" borderId="0" xfId="0" applyFont="1" applyBorder="1"/>
    <xf numFmtId="2" fontId="4" fillId="0" borderId="1" xfId="0" applyNumberFormat="1" applyFont="1" applyBorder="1" applyAlignment="1">
      <alignment horizontal="center" wrapText="1"/>
    </xf>
    <xf numFmtId="0" fontId="4" fillId="0" borderId="0" xfId="0" applyFont="1" applyBorder="1" applyAlignment="1">
      <alignment horizontal="center" wrapText="1"/>
    </xf>
    <xf numFmtId="0" fontId="0" fillId="11" borderId="1" xfId="0" applyFill="1" applyBorder="1" applyAlignment="1" applyProtection="1">
      <alignment horizontal="center"/>
    </xf>
    <xf numFmtId="165" fontId="5" fillId="11" borderId="1" xfId="0" applyNumberFormat="1" applyFont="1" applyFill="1" applyBorder="1" applyAlignment="1" applyProtection="1">
      <alignment horizontal="center"/>
    </xf>
    <xf numFmtId="2" fontId="5" fillId="0" borderId="0" xfId="0" applyNumberFormat="1" applyFont="1" applyFill="1" applyBorder="1" applyAlignment="1" applyProtection="1">
      <alignment horizontal="center" vertical="center"/>
    </xf>
    <xf numFmtId="2" fontId="0" fillId="0" borderId="0" xfId="0" applyNumberFormat="1" applyAlignment="1">
      <alignment horizontal="center"/>
    </xf>
    <xf numFmtId="0" fontId="0" fillId="0" borderId="0" xfId="0" applyFill="1" applyAlignment="1" applyProtection="1">
      <alignment wrapText="1"/>
      <protection locked="0"/>
    </xf>
    <xf numFmtId="0" fontId="0" fillId="0" borderId="0" xfId="0" applyFill="1" applyAlignment="1">
      <alignment wrapText="1"/>
    </xf>
    <xf numFmtId="0" fontId="4" fillId="0" borderId="6" xfId="0" applyFont="1" applyFill="1" applyBorder="1" applyAlignment="1" applyProtection="1">
      <alignment horizontal="center" vertical="center" wrapText="1"/>
    </xf>
    <xf numFmtId="0" fontId="15" fillId="0" borderId="0" xfId="0" applyFont="1" applyBorder="1" applyAlignment="1" applyProtection="1">
      <alignment horizontal="left" vertical="center"/>
    </xf>
    <xf numFmtId="9" fontId="16" fillId="0" borderId="0" xfId="5" applyFont="1" applyFill="1" applyBorder="1" applyAlignment="1" applyProtection="1">
      <alignment horizontal="center" vertical="center" wrapText="1"/>
    </xf>
    <xf numFmtId="49" fontId="16" fillId="3" borderId="0" xfId="0" applyNumberFormat="1" applyFont="1" applyFill="1" applyBorder="1" applyAlignment="1" applyProtection="1">
      <alignment horizontal="center" vertical="center"/>
    </xf>
    <xf numFmtId="4" fontId="16" fillId="3" borderId="0" xfId="0" applyNumberFormat="1" applyFont="1" applyFill="1" applyBorder="1" applyAlignment="1" applyProtection="1">
      <alignment horizontal="center" vertical="center"/>
    </xf>
    <xf numFmtId="4" fontId="22" fillId="0" borderId="0" xfId="0" applyNumberFormat="1" applyFont="1" applyBorder="1" applyAlignment="1" applyProtection="1">
      <alignment horizontal="center" vertical="center"/>
    </xf>
    <xf numFmtId="10" fontId="18" fillId="3" borderId="0" xfId="5" applyNumberFormat="1" applyFont="1" applyFill="1" applyBorder="1" applyAlignment="1" applyProtection="1">
      <alignment horizontal="center" vertical="center"/>
    </xf>
    <xf numFmtId="2" fontId="0" fillId="0" borderId="1" xfId="0" applyNumberFormat="1" applyFill="1" applyBorder="1" applyAlignment="1" applyProtection="1">
      <alignment horizontal="center"/>
    </xf>
    <xf numFmtId="10" fontId="18" fillId="3" borderId="1" xfId="0" applyNumberFormat="1" applyFont="1" applyFill="1" applyBorder="1" applyAlignment="1" applyProtection="1">
      <alignment horizontal="center" vertical="center"/>
    </xf>
    <xf numFmtId="2" fontId="15" fillId="8" borderId="1" xfId="0" applyNumberFormat="1" applyFont="1" applyFill="1" applyBorder="1" applyAlignment="1" applyProtection="1">
      <alignment horizontal="center" vertical="center"/>
    </xf>
    <xf numFmtId="0" fontId="2" fillId="11" borderId="1" xfId="0" applyFont="1" applyFill="1" applyBorder="1" applyAlignment="1" applyProtection="1">
      <alignment horizontal="center"/>
    </xf>
    <xf numFmtId="170" fontId="4" fillId="7" borderId="1" xfId="0" applyNumberFormat="1" applyFont="1" applyFill="1" applyBorder="1" applyAlignment="1" applyProtection="1">
      <alignment horizontal="center"/>
    </xf>
    <xf numFmtId="0" fontId="10" fillId="0" borderId="0" xfId="0" applyFont="1" applyBorder="1" applyAlignment="1"/>
    <xf numFmtId="0" fontId="0" fillId="0" borderId="1" xfId="0" applyNumberFormat="1" applyFill="1" applyBorder="1" applyAlignment="1" applyProtection="1">
      <alignment horizontal="center"/>
      <protection locked="0"/>
    </xf>
    <xf numFmtId="0" fontId="0" fillId="0" borderId="1" xfId="0" applyNumberFormat="1" applyBorder="1" applyAlignment="1" applyProtection="1">
      <alignment horizontal="center"/>
      <protection locked="0"/>
    </xf>
    <xf numFmtId="2" fontId="2" fillId="0" borderId="1" xfId="0" applyNumberFormat="1" applyFont="1" applyBorder="1" applyAlignment="1" applyProtection="1">
      <protection locked="0"/>
    </xf>
    <xf numFmtId="0" fontId="23" fillId="0" borderId="12" xfId="0" applyFont="1" applyFill="1" applyBorder="1" applyAlignment="1">
      <alignment horizontal="center" wrapText="1"/>
    </xf>
    <xf numFmtId="0" fontId="2" fillId="0" borderId="0" xfId="0" applyFont="1" applyFill="1"/>
    <xf numFmtId="2" fontId="0" fillId="2" borderId="1" xfId="0" applyNumberFormat="1" applyFill="1" applyBorder="1" applyProtection="1"/>
    <xf numFmtId="0" fontId="19" fillId="12" borderId="16" xfId="0" applyFont="1" applyFill="1" applyBorder="1" applyAlignment="1">
      <alignment horizontal="center"/>
    </xf>
    <xf numFmtId="0" fontId="19" fillId="12" borderId="16" xfId="0" applyFont="1" applyFill="1" applyBorder="1" applyAlignment="1">
      <alignment horizontal="center" wrapText="1"/>
    </xf>
    <xf numFmtId="167" fontId="2" fillId="0" borderId="0" xfId="0" applyNumberFormat="1" applyFont="1" applyProtection="1"/>
    <xf numFmtId="0" fontId="19" fillId="0" borderId="0" xfId="0" applyFont="1" applyFill="1" applyBorder="1" applyAlignment="1">
      <alignment horizontal="center"/>
    </xf>
    <xf numFmtId="0" fontId="19" fillId="0" borderId="0" xfId="0" applyFont="1" applyFill="1" applyBorder="1" applyAlignment="1">
      <alignment horizontal="center" wrapText="1"/>
    </xf>
    <xf numFmtId="0" fontId="5" fillId="0" borderId="1" xfId="0" applyFont="1" applyBorder="1" applyAlignment="1" applyProtection="1">
      <alignment horizontal="left" wrapText="1"/>
      <protection locked="0"/>
    </xf>
    <xf numFmtId="0" fontId="5" fillId="11" borderId="1" xfId="0" applyFont="1" applyFill="1" applyBorder="1" applyAlignment="1" applyProtection="1">
      <alignment horizontal="left"/>
    </xf>
    <xf numFmtId="167" fontId="2" fillId="11" borderId="1" xfId="0" applyNumberFormat="1" applyFont="1" applyFill="1" applyBorder="1" applyAlignment="1" applyProtection="1">
      <alignment horizontal="left"/>
    </xf>
    <xf numFmtId="167" fontId="5" fillId="11" borderId="1" xfId="0" applyNumberFormat="1" applyFont="1" applyFill="1" applyBorder="1" applyAlignment="1" applyProtection="1">
      <alignment horizontal="left"/>
    </xf>
    <xf numFmtId="0" fontId="0" fillId="0" borderId="1" xfId="0" applyBorder="1" applyAlignment="1" applyProtection="1">
      <alignment horizontal="left" wrapText="1"/>
      <protection locked="0"/>
    </xf>
    <xf numFmtId="169" fontId="5" fillId="0" borderId="1" xfId="0" applyNumberFormat="1" applyFont="1" applyFill="1" applyBorder="1" applyAlignment="1" applyProtection="1">
      <alignment horizontal="center"/>
    </xf>
    <xf numFmtId="0" fontId="0" fillId="0" borderId="0" xfId="0" applyAlignment="1" applyProtection="1">
      <protection locked="0"/>
    </xf>
    <xf numFmtId="2" fontId="2" fillId="11" borderId="1" xfId="0" applyNumberFormat="1" applyFont="1" applyFill="1" applyBorder="1" applyAlignment="1" applyProtection="1">
      <alignment horizontal="center"/>
    </xf>
    <xf numFmtId="0" fontId="2" fillId="12" borderId="1" xfId="0" applyFont="1" applyFill="1" applyBorder="1" applyAlignment="1" applyProtection="1">
      <protection locked="0"/>
    </xf>
    <xf numFmtId="17" fontId="0" fillId="0" borderId="1" xfId="0" applyNumberFormat="1" applyBorder="1" applyAlignment="1" applyProtection="1">
      <protection locked="0"/>
    </xf>
    <xf numFmtId="0" fontId="4" fillId="0" borderId="0" xfId="0" applyFont="1" applyBorder="1" applyAlignment="1">
      <alignment horizontal="center"/>
    </xf>
    <xf numFmtId="2" fontId="5" fillId="13" borderId="1" xfId="0" applyNumberFormat="1" applyFont="1" applyFill="1" applyBorder="1" applyAlignment="1" applyProtection="1">
      <alignment horizontal="center" vertical="center" wrapText="1"/>
    </xf>
    <xf numFmtId="0" fontId="2" fillId="0" borderId="0" xfId="0" applyFont="1" applyAlignment="1">
      <alignment horizontal="center"/>
    </xf>
    <xf numFmtId="0" fontId="8" fillId="0" borderId="0" xfId="0" applyFont="1" applyBorder="1" applyProtection="1"/>
    <xf numFmtId="0" fontId="8" fillId="0" borderId="0" xfId="2" applyNumberFormat="1" applyFont="1" applyFill="1" applyProtection="1"/>
    <xf numFmtId="0" fontId="8" fillId="0" borderId="0" xfId="2" applyNumberFormat="1" applyFont="1" applyBorder="1" applyAlignment="1"/>
    <xf numFmtId="0" fontId="4" fillId="12" borderId="0" xfId="0" applyFont="1" applyFill="1"/>
    <xf numFmtId="0" fontId="4" fillId="0" borderId="0" xfId="0" applyFont="1" applyFill="1"/>
    <xf numFmtId="0" fontId="4" fillId="2" borderId="3" xfId="0" applyFont="1" applyFill="1" applyBorder="1" applyAlignment="1">
      <alignment horizontal="center" wrapText="1"/>
    </xf>
    <xf numFmtId="0" fontId="0" fillId="2" borderId="3" xfId="0" applyFill="1" applyBorder="1"/>
    <xf numFmtId="0" fontId="23" fillId="12" borderId="0" xfId="0" applyFont="1" applyFill="1" applyAlignment="1">
      <alignment wrapText="1"/>
    </xf>
    <xf numFmtId="0" fontId="4" fillId="12" borderId="1" xfId="0" applyFont="1" applyFill="1" applyBorder="1" applyAlignment="1" applyProtection="1">
      <alignment horizontal="center" wrapText="1"/>
      <protection locked="0"/>
    </xf>
    <xf numFmtId="169" fontId="8" fillId="0" borderId="1" xfId="0" applyNumberFormat="1" applyFont="1" applyFill="1" applyBorder="1" applyAlignment="1" applyProtection="1">
      <alignment horizontal="center"/>
    </xf>
    <xf numFmtId="0" fontId="0" fillId="0" borderId="0" xfId="0" applyAlignment="1"/>
    <xf numFmtId="0" fontId="44" fillId="0" borderId="0" xfId="0" applyFont="1"/>
    <xf numFmtId="0" fontId="2" fillId="0" borderId="0" xfId="11" applyFont="1" applyFill="1" applyAlignment="1">
      <alignment horizontal="left"/>
    </xf>
    <xf numFmtId="0" fontId="44" fillId="0" borderId="0" xfId="0" applyFont="1" applyFill="1" applyAlignment="1">
      <alignment horizontal="left"/>
    </xf>
    <xf numFmtId="0" fontId="2" fillId="0" borderId="0" xfId="11" applyFont="1" applyAlignment="1">
      <alignment horizontal="left"/>
    </xf>
    <xf numFmtId="0" fontId="44" fillId="0" borderId="0" xfId="0" applyFont="1" applyFill="1"/>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19" fillId="12" borderId="16" xfId="0" applyFont="1" applyFill="1" applyBorder="1" applyAlignment="1"/>
    <xf numFmtId="0" fontId="19" fillId="0" borderId="0" xfId="0" applyFont="1" applyFill="1" applyBorder="1" applyAlignment="1"/>
    <xf numFmtId="0" fontId="44" fillId="0" borderId="0" xfId="0" applyFont="1" applyAlignment="1"/>
    <xf numFmtId="0" fontId="44" fillId="0" borderId="0" xfId="0" applyFont="1" applyFill="1" applyAlignment="1"/>
    <xf numFmtId="2" fontId="2" fillId="0" borderId="0" xfId="2" applyNumberFormat="1" applyFont="1" applyFill="1" applyAlignment="1"/>
    <xf numFmtId="2" fontId="2" fillId="0" borderId="0" xfId="2" applyNumberFormat="1" applyFont="1" applyAlignment="1"/>
    <xf numFmtId="0" fontId="2" fillId="0" borderId="0" xfId="0" applyFont="1" applyAlignment="1"/>
    <xf numFmtId="0" fontId="0" fillId="0" borderId="0" xfId="0" applyAlignment="1" applyProtection="1">
      <protection locked="0"/>
    </xf>
    <xf numFmtId="0" fontId="0" fillId="0" borderId="0" xfId="0" applyAlignment="1"/>
    <xf numFmtId="0" fontId="0" fillId="0" borderId="0" xfId="0" applyBorder="1" applyAlignment="1"/>
    <xf numFmtId="0" fontId="4" fillId="15" borderId="1" xfId="0" applyFont="1" applyFill="1" applyBorder="1" applyAlignment="1" applyProtection="1">
      <alignment horizontal="center" wrapText="1"/>
      <protection locked="0"/>
    </xf>
    <xf numFmtId="0" fontId="2" fillId="0" borderId="1" xfId="0" applyFont="1" applyFill="1" applyBorder="1" applyAlignment="1" applyProtection="1">
      <protection locked="0"/>
    </xf>
    <xf numFmtId="0" fontId="0" fillId="0" borderId="0" xfId="0" applyAlignment="1">
      <alignment horizontal="right"/>
    </xf>
    <xf numFmtId="0" fontId="0" fillId="11" borderId="1" xfId="0" applyNumberFormat="1" applyFill="1" applyBorder="1" applyAlignment="1" applyProtection="1">
      <alignment horizontal="center"/>
    </xf>
    <xf numFmtId="0" fontId="5" fillId="0" borderId="27" xfId="0" applyFont="1" applyBorder="1" applyAlignment="1">
      <alignment vertical="top"/>
    </xf>
    <xf numFmtId="0" fontId="5" fillId="0" borderId="29" xfId="0" applyFont="1" applyFill="1" applyBorder="1" applyAlignment="1">
      <alignment horizontal="center" wrapText="1"/>
    </xf>
    <xf numFmtId="17" fontId="0" fillId="0" borderId="1" xfId="0" applyNumberFormat="1" applyBorder="1" applyAlignment="1" applyProtection="1"/>
    <xf numFmtId="0" fontId="49" fillId="16" borderId="0" xfId="0" applyFont="1" applyFill="1" applyBorder="1" applyAlignment="1">
      <alignment vertical="center" wrapText="1"/>
    </xf>
    <xf numFmtId="0" fontId="48" fillId="16" borderId="0" xfId="0" applyFont="1" applyFill="1" applyBorder="1" applyAlignment="1">
      <alignment vertical="center" wrapText="1"/>
    </xf>
    <xf numFmtId="9" fontId="48" fillId="16" borderId="0" xfId="0" applyNumberFormat="1" applyFont="1" applyFill="1" applyBorder="1" applyAlignment="1">
      <alignment vertical="center" wrapText="1"/>
    </xf>
    <xf numFmtId="10" fontId="48" fillId="16" borderId="0" xfId="0" applyNumberFormat="1" applyFont="1" applyFill="1" applyBorder="1" applyAlignment="1">
      <alignment vertical="center" wrapText="1"/>
    </xf>
    <xf numFmtId="0" fontId="5" fillId="0" borderId="28" xfId="0" applyFont="1" applyBorder="1" applyAlignment="1">
      <alignment vertical="top"/>
    </xf>
    <xf numFmtId="17" fontId="15" fillId="12" borderId="1" xfId="0" applyNumberFormat="1" applyFont="1" applyFill="1" applyBorder="1" applyAlignment="1" applyProtection="1">
      <alignment horizontal="center" vertical="center" wrapText="1"/>
      <protection locked="0"/>
    </xf>
    <xf numFmtId="9" fontId="2" fillId="0" borderId="0" xfId="5" applyFont="1"/>
    <xf numFmtId="43" fontId="0" fillId="0" borderId="0" xfId="0" applyNumberFormat="1" applyFill="1" applyBorder="1" applyProtection="1">
      <protection locked="0"/>
    </xf>
    <xf numFmtId="43" fontId="0" fillId="0" borderId="30" xfId="0" applyNumberFormat="1" applyFill="1" applyBorder="1" applyProtection="1">
      <protection locked="0"/>
    </xf>
    <xf numFmtId="0" fontId="8" fillId="0" borderId="0" xfId="0" applyFont="1" applyBorder="1" applyProtection="1">
      <protection locked="0"/>
    </xf>
    <xf numFmtId="17" fontId="8" fillId="4" borderId="17" xfId="0" applyNumberFormat="1" applyFont="1" applyFill="1" applyBorder="1" applyAlignment="1" applyProtection="1">
      <alignment horizontal="center"/>
    </xf>
    <xf numFmtId="0" fontId="8" fillId="0" borderId="4" xfId="0" applyFont="1" applyFill="1" applyBorder="1" applyProtection="1">
      <protection locked="0"/>
    </xf>
    <xf numFmtId="43" fontId="8" fillId="0" borderId="4" xfId="0" applyNumberFormat="1" applyFont="1" applyFill="1" applyBorder="1" applyProtection="1">
      <protection locked="0"/>
    </xf>
    <xf numFmtId="0" fontId="4" fillId="0" borderId="0" xfId="0" applyFont="1" applyFill="1" applyBorder="1" applyAlignment="1" applyProtection="1">
      <alignment horizontal="center" vertical="center" wrapText="1"/>
    </xf>
    <xf numFmtId="10" fontId="15" fillId="3" borderId="0" xfId="5" applyNumberFormat="1" applyFont="1" applyFill="1" applyBorder="1" applyAlignment="1" applyProtection="1">
      <alignment horizontal="center" vertical="center"/>
    </xf>
    <xf numFmtId="0" fontId="22" fillId="3" borderId="12"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10" fontId="18" fillId="0" borderId="1" xfId="0" applyNumberFormat="1" applyFont="1" applyFill="1" applyBorder="1" applyAlignment="1" applyProtection="1">
      <alignment horizontal="center" vertical="center"/>
    </xf>
    <xf numFmtId="0" fontId="4" fillId="3" borderId="34" xfId="0" applyFont="1" applyFill="1" applyBorder="1" applyAlignment="1" applyProtection="1">
      <alignment horizontal="center" vertical="center" wrapText="1"/>
    </xf>
    <xf numFmtId="0" fontId="15" fillId="3" borderId="36" xfId="0" applyFont="1" applyFill="1" applyBorder="1" applyAlignment="1" applyProtection="1">
      <alignment horizontal="center" vertical="center"/>
    </xf>
    <xf numFmtId="0" fontId="4" fillId="0" borderId="41" xfId="0" applyFont="1" applyBorder="1" applyAlignment="1" applyProtection="1">
      <alignment horizontal="center"/>
    </xf>
    <xf numFmtId="0" fontId="21" fillId="0" borderId="37" xfId="0" applyFont="1" applyBorder="1" applyAlignment="1" applyProtection="1">
      <alignment horizontal="center" wrapText="1"/>
    </xf>
    <xf numFmtId="0" fontId="2" fillId="0" borderId="37" xfId="0" applyFont="1" applyBorder="1" applyAlignment="1" applyProtection="1">
      <alignment horizontal="center"/>
    </xf>
    <xf numFmtId="0" fontId="32" fillId="0" borderId="37" xfId="0" applyFont="1" applyBorder="1" applyAlignment="1" applyProtection="1">
      <alignment horizontal="center" wrapText="1"/>
    </xf>
    <xf numFmtId="0" fontId="15" fillId="0" borderId="34" xfId="0" applyFont="1" applyBorder="1" applyAlignment="1" applyProtection="1">
      <alignment horizontal="center" vertical="center"/>
    </xf>
    <xf numFmtId="0" fontId="4" fillId="0" borderId="36" xfId="0" applyFont="1" applyBorder="1" applyAlignment="1" applyProtection="1">
      <alignment horizontal="left" vertical="center"/>
    </xf>
    <xf numFmtId="0" fontId="4" fillId="0" borderId="38" xfId="0" applyFont="1" applyBorder="1" applyAlignment="1" applyProtection="1">
      <alignment horizontal="left" vertical="center"/>
    </xf>
    <xf numFmtId="10" fontId="5" fillId="0" borderId="39" xfId="5" applyNumberFormat="1" applyFont="1" applyFill="1" applyBorder="1" applyAlignment="1" applyProtection="1">
      <alignment horizontal="center" vertical="center" wrapText="1"/>
    </xf>
    <xf numFmtId="49" fontId="16" fillId="0" borderId="39" xfId="0" applyNumberFormat="1" applyFont="1" applyFill="1" applyBorder="1" applyAlignment="1" applyProtection="1">
      <alignment horizontal="center" vertical="center"/>
    </xf>
    <xf numFmtId="4" fontId="16" fillId="3" borderId="42" xfId="0" applyNumberFormat="1" applyFont="1" applyFill="1" applyBorder="1" applyAlignment="1" applyProtection="1">
      <alignment horizontal="center" vertical="center"/>
    </xf>
    <xf numFmtId="169" fontId="5" fillId="0" borderId="39" xfId="0" applyNumberFormat="1" applyFont="1" applyFill="1" applyBorder="1" applyAlignment="1" applyProtection="1">
      <alignment horizontal="center"/>
    </xf>
    <xf numFmtId="2" fontId="5" fillId="0" borderId="39" xfId="0" applyNumberFormat="1" applyFont="1" applyFill="1" applyBorder="1" applyAlignment="1" applyProtection="1">
      <alignment horizontal="center"/>
    </xf>
    <xf numFmtId="2" fontId="5" fillId="0" borderId="39" xfId="0" applyNumberFormat="1" applyFont="1" applyBorder="1" applyAlignment="1" applyProtection="1">
      <alignment horizontal="center"/>
    </xf>
    <xf numFmtId="0" fontId="4" fillId="0" borderId="34" xfId="0" applyFont="1" applyBorder="1" applyAlignment="1" applyProtection="1">
      <alignment horizontal="center" vertical="center" wrapText="1"/>
    </xf>
    <xf numFmtId="0" fontId="8" fillId="0" borderId="36" xfId="0" applyFont="1" applyBorder="1" applyAlignment="1" applyProtection="1"/>
    <xf numFmtId="0" fontId="17" fillId="5" borderId="37" xfId="0" applyFont="1" applyFill="1" applyBorder="1" applyAlignment="1" applyProtection="1">
      <alignment horizontal="center" vertical="center"/>
    </xf>
    <xf numFmtId="0" fontId="8" fillId="0" borderId="36" xfId="0" applyFont="1" applyFill="1" applyBorder="1" applyAlignment="1" applyProtection="1"/>
    <xf numFmtId="0" fontId="8" fillId="0" borderId="38" xfId="0" applyFont="1" applyFill="1" applyBorder="1" applyAlignment="1" applyProtection="1"/>
    <xf numFmtId="169" fontId="8" fillId="0" borderId="39" xfId="0" applyNumberFormat="1" applyFont="1" applyFill="1" applyBorder="1" applyAlignment="1" applyProtection="1">
      <alignment horizontal="center"/>
    </xf>
    <xf numFmtId="2" fontId="43" fillId="5" borderId="39" xfId="0" applyNumberFormat="1" applyFont="1" applyFill="1" applyBorder="1" applyAlignment="1" applyProtection="1">
      <alignment horizontal="center"/>
    </xf>
    <xf numFmtId="0" fontId="17" fillId="5" borderId="40" xfId="0" applyFont="1" applyFill="1" applyBorder="1" applyAlignment="1" applyProtection="1">
      <alignment horizontal="center" vertical="center"/>
    </xf>
    <xf numFmtId="0" fontId="17" fillId="5" borderId="35" xfId="0" applyFont="1" applyFill="1" applyBorder="1" applyAlignment="1" applyProtection="1">
      <alignment horizontal="center" vertical="center"/>
    </xf>
    <xf numFmtId="0" fontId="8" fillId="0" borderId="34" xfId="0" applyFont="1" applyFill="1" applyBorder="1" applyAlignment="1" applyProtection="1"/>
    <xf numFmtId="169" fontId="8" fillId="0" borderId="6" xfId="0" applyNumberFormat="1" applyFont="1" applyFill="1" applyBorder="1" applyAlignment="1" applyProtection="1">
      <alignment horizontal="center"/>
    </xf>
    <xf numFmtId="2" fontId="43" fillId="15" borderId="6" xfId="0" applyNumberFormat="1" applyFont="1" applyFill="1" applyBorder="1" applyAlignment="1" applyProtection="1">
      <alignment horizontal="center"/>
    </xf>
    <xf numFmtId="0" fontId="4" fillId="0" borderId="37" xfId="0"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wrapText="1"/>
    </xf>
    <xf numFmtId="0" fontId="4" fillId="0" borderId="36" xfId="0" applyFont="1" applyFill="1" applyBorder="1" applyAlignment="1" applyProtection="1"/>
    <xf numFmtId="3" fontId="50" fillId="0" borderId="0" xfId="0" quotePrefix="1" applyNumberFormat="1" applyFont="1" applyBorder="1" applyAlignment="1" applyProtection="1">
      <alignment horizontal="center" vertical="center"/>
    </xf>
    <xf numFmtId="0" fontId="17" fillId="5" borderId="40" xfId="0" applyFont="1" applyFill="1" applyBorder="1" applyAlignment="1" applyProtection="1">
      <alignment horizontal="center" vertical="center" wrapText="1"/>
    </xf>
    <xf numFmtId="164" fontId="16" fillId="0" borderId="39" xfId="5" applyNumberFormat="1" applyFont="1" applyFill="1" applyBorder="1" applyAlignment="1" applyProtection="1">
      <alignment horizontal="center" vertical="center"/>
    </xf>
    <xf numFmtId="164" fontId="18" fillId="3" borderId="9" xfId="5" applyNumberFormat="1" applyFont="1" applyFill="1" applyBorder="1" applyAlignment="1" applyProtection="1">
      <alignment horizontal="center" vertical="center"/>
    </xf>
    <xf numFmtId="164" fontId="18" fillId="3" borderId="43" xfId="5" applyNumberFormat="1" applyFont="1" applyFill="1" applyBorder="1" applyAlignment="1" applyProtection="1">
      <alignment horizontal="center" vertical="center"/>
    </xf>
    <xf numFmtId="49" fontId="10" fillId="3" borderId="0" xfId="0" applyNumberFormat="1" applyFont="1" applyFill="1" applyBorder="1" applyAlignment="1" applyProtection="1"/>
    <xf numFmtId="0" fontId="16" fillId="3" borderId="0" xfId="0" applyFont="1" applyFill="1" applyBorder="1" applyAlignment="1" applyProtection="1">
      <alignment vertical="center"/>
    </xf>
    <xf numFmtId="0" fontId="18" fillId="3" borderId="0" xfId="0" applyFont="1" applyFill="1" applyBorder="1" applyAlignment="1" applyProtection="1">
      <alignment vertical="center"/>
    </xf>
    <xf numFmtId="0" fontId="50" fillId="3" borderId="0" xfId="0" applyFont="1" applyFill="1" applyBorder="1" applyAlignment="1" applyProtection="1">
      <alignment vertical="center" wrapText="1"/>
    </xf>
    <xf numFmtId="0" fontId="18" fillId="0" borderId="0" xfId="0" applyFont="1" applyBorder="1" applyAlignment="1" applyProtection="1">
      <alignment vertical="center"/>
    </xf>
    <xf numFmtId="0" fontId="2" fillId="3" borderId="37" xfId="5" applyNumberFormat="1" applyFont="1" applyFill="1" applyBorder="1" applyAlignment="1" applyProtection="1">
      <alignment horizontal="center" vertical="center" wrapText="1"/>
    </xf>
    <xf numFmtId="2" fontId="4" fillId="3" borderId="37" xfId="5" applyNumberFormat="1" applyFont="1" applyFill="1" applyBorder="1" applyAlignment="1" applyProtection="1">
      <alignment horizontal="center" vertical="center" wrapText="1"/>
    </xf>
    <xf numFmtId="0" fontId="4" fillId="17" borderId="1" xfId="0" applyFont="1" applyFill="1" applyBorder="1" applyAlignment="1" applyProtection="1">
      <alignment horizontal="left" vertical="center" wrapText="1"/>
    </xf>
    <xf numFmtId="0" fontId="15" fillId="17" borderId="46" xfId="0" applyFont="1" applyFill="1" applyBorder="1" applyAlignment="1" applyProtection="1">
      <alignment horizontal="center" vertical="center" wrapText="1"/>
    </xf>
    <xf numFmtId="0" fontId="4" fillId="17" borderId="6" xfId="0" applyFont="1" applyFill="1" applyBorder="1" applyAlignment="1" applyProtection="1">
      <alignment horizontal="center" vertical="center" wrapText="1"/>
    </xf>
    <xf numFmtId="0" fontId="4" fillId="17" borderId="35" xfId="0" applyFont="1" applyFill="1" applyBorder="1" applyAlignment="1" applyProtection="1">
      <alignment horizontal="center" vertical="center" wrapText="1"/>
    </xf>
    <xf numFmtId="170" fontId="4" fillId="15" borderId="1" xfId="0" applyNumberFormat="1" applyFont="1" applyFill="1" applyBorder="1" applyAlignment="1" applyProtection="1">
      <alignment horizontal="center"/>
    </xf>
    <xf numFmtId="2" fontId="16" fillId="17" borderId="1" xfId="0" applyNumberFormat="1" applyFont="1" applyFill="1" applyBorder="1" applyAlignment="1" applyProtection="1">
      <alignment horizontal="center" vertical="center"/>
    </xf>
    <xf numFmtId="0" fontId="4" fillId="0" borderId="38" xfId="0" applyFont="1" applyFill="1" applyBorder="1" applyAlignment="1" applyProtection="1"/>
    <xf numFmtId="0" fontId="0" fillId="0" borderId="47" xfId="0" applyFill="1" applyBorder="1"/>
    <xf numFmtId="0" fontId="0" fillId="0" borderId="24" xfId="0" applyBorder="1"/>
    <xf numFmtId="0" fontId="0" fillId="0" borderId="22" xfId="0" applyFill="1" applyBorder="1"/>
    <xf numFmtId="0" fontId="2" fillId="0" borderId="0" xfId="0" applyFont="1" applyBorder="1"/>
    <xf numFmtId="0" fontId="0" fillId="0" borderId="25" xfId="0" applyBorder="1"/>
    <xf numFmtId="0" fontId="50" fillId="0" borderId="22" xfId="0" applyFont="1" applyFill="1" applyBorder="1"/>
    <xf numFmtId="0" fontId="0" fillId="0" borderId="22" xfId="0" applyBorder="1"/>
    <xf numFmtId="0" fontId="50" fillId="0" borderId="22" xfId="0" applyFont="1" applyBorder="1"/>
    <xf numFmtId="0" fontId="0" fillId="0" borderId="49" xfId="0" applyBorder="1"/>
    <xf numFmtId="0" fontId="0" fillId="0" borderId="5" xfId="0" applyBorder="1"/>
    <xf numFmtId="0" fontId="0" fillId="0" borderId="50" xfId="0" applyBorder="1"/>
    <xf numFmtId="9" fontId="10" fillId="3" borderId="0" xfId="5" applyFont="1" applyFill="1" applyBorder="1" applyAlignment="1" applyProtection="1">
      <alignment horizontal="center"/>
    </xf>
    <xf numFmtId="9" fontId="15" fillId="8" borderId="1" xfId="5" applyFont="1" applyFill="1" applyBorder="1" applyAlignment="1" applyProtection="1">
      <alignment horizontal="center" vertical="center"/>
    </xf>
    <xf numFmtId="0" fontId="4" fillId="2" borderId="1" xfId="0" applyFont="1" applyFill="1" applyBorder="1" applyAlignment="1" applyProtection="1">
      <alignment horizontal="left" vertical="center" wrapText="1"/>
    </xf>
    <xf numFmtId="0" fontId="22"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4" fontId="16" fillId="0" borderId="1" xfId="0" applyNumberFormat="1" applyFont="1" applyBorder="1" applyAlignment="1" applyProtection="1">
      <alignment horizontal="center" vertical="center"/>
    </xf>
    <xf numFmtId="4" fontId="22" fillId="0" borderId="1" xfId="0" applyNumberFormat="1" applyFont="1" applyFill="1" applyBorder="1" applyAlignment="1" applyProtection="1">
      <alignment horizontal="center" vertical="center"/>
    </xf>
    <xf numFmtId="10" fontId="18" fillId="3" borderId="1" xfId="5" applyNumberFormat="1" applyFont="1" applyFill="1" applyBorder="1" applyAlignment="1" applyProtection="1">
      <alignment horizontal="center" vertical="center"/>
    </xf>
    <xf numFmtId="0" fontId="15" fillId="0" borderId="36" xfId="0" applyFont="1" applyBorder="1" applyAlignment="1" applyProtection="1">
      <alignment horizontal="center" vertical="center"/>
    </xf>
    <xf numFmtId="0" fontId="15" fillId="17" borderId="37" xfId="0" applyFont="1" applyFill="1" applyBorder="1" applyAlignment="1" applyProtection="1">
      <alignment horizontal="center" vertical="center" wrapText="1"/>
    </xf>
    <xf numFmtId="49" fontId="16" fillId="3" borderId="39" xfId="0" applyNumberFormat="1" applyFont="1" applyFill="1" applyBorder="1" applyAlignment="1" applyProtection="1">
      <alignment horizontal="center" vertical="center"/>
    </xf>
    <xf numFmtId="49" fontId="2" fillId="3" borderId="39" xfId="0" applyNumberFormat="1" applyFont="1" applyFill="1" applyBorder="1" applyAlignment="1" applyProtection="1">
      <alignment horizontal="center" vertical="center"/>
    </xf>
    <xf numFmtId="4" fontId="16" fillId="3" borderId="39" xfId="0" applyNumberFormat="1" applyFont="1" applyFill="1" applyBorder="1" applyAlignment="1" applyProtection="1">
      <alignment horizontal="center" vertical="center"/>
    </xf>
    <xf numFmtId="4" fontId="22" fillId="0" borderId="39" xfId="0" applyNumberFormat="1" applyFont="1" applyFill="1" applyBorder="1" applyAlignment="1" applyProtection="1">
      <alignment horizontal="center" vertical="center"/>
    </xf>
    <xf numFmtId="10" fontId="18" fillId="3" borderId="39" xfId="5" applyNumberFormat="1" applyFont="1" applyFill="1" applyBorder="1" applyAlignment="1" applyProtection="1">
      <alignment horizontal="center" vertical="center"/>
    </xf>
    <xf numFmtId="2" fontId="50" fillId="0" borderId="1" xfId="0" applyNumberFormat="1" applyFont="1" applyFill="1" applyBorder="1" applyAlignment="1" applyProtection="1">
      <alignment horizontal="center" vertical="center"/>
    </xf>
    <xf numFmtId="0" fontId="4" fillId="17" borderId="1" xfId="0" applyFont="1" applyFill="1" applyBorder="1" applyAlignment="1" applyProtection="1">
      <alignment horizontal="center" vertical="center" wrapText="1"/>
    </xf>
    <xf numFmtId="0" fontId="17" fillId="18" borderId="40" xfId="0" applyFont="1" applyFill="1" applyBorder="1" applyAlignment="1" applyProtection="1">
      <alignment horizontal="center" vertical="center"/>
    </xf>
    <xf numFmtId="0" fontId="23" fillId="0" borderId="0" xfId="0" applyFont="1" applyFill="1" applyAlignment="1">
      <alignment horizontal="center" vertical="top" wrapText="1"/>
    </xf>
    <xf numFmtId="0" fontId="4" fillId="3" borderId="1" xfId="0" applyFont="1" applyFill="1" applyBorder="1" applyAlignment="1" applyProtection="1">
      <alignment horizontal="left" vertical="center" wrapText="1"/>
    </xf>
    <xf numFmtId="164" fontId="16" fillId="3" borderId="39" xfId="5" applyNumberFormat="1" applyFont="1" applyFill="1" applyBorder="1" applyAlignment="1" applyProtection="1">
      <alignment horizontal="center" vertical="center"/>
    </xf>
    <xf numFmtId="164" fontId="16" fillId="3" borderId="5" xfId="5" applyNumberFormat="1" applyFont="1" applyFill="1" applyBorder="1" applyAlignment="1" applyProtection="1">
      <alignment horizontal="center" vertical="center"/>
    </xf>
    <xf numFmtId="164" fontId="16" fillId="3" borderId="0" xfId="5" applyNumberFormat="1" applyFont="1" applyFill="1" applyBorder="1" applyAlignment="1" applyProtection="1">
      <alignment horizontal="center" vertical="center"/>
    </xf>
    <xf numFmtId="164" fontId="4" fillId="3" borderId="0" xfId="5" applyNumberFormat="1" applyFont="1" applyFill="1" applyBorder="1" applyAlignment="1" applyProtection="1">
      <alignment horizontal="center" vertical="center" wrapText="1"/>
    </xf>
    <xf numFmtId="2" fontId="16" fillId="3" borderId="1" xfId="0" applyNumberFormat="1" applyFont="1" applyFill="1" applyBorder="1" applyAlignment="1" applyProtection="1">
      <alignment horizontal="center" vertical="center"/>
    </xf>
    <xf numFmtId="0" fontId="2" fillId="0" borderId="0" xfId="0" applyFont="1" applyFill="1" applyAlignment="1">
      <alignment wrapText="1"/>
    </xf>
    <xf numFmtId="0" fontId="24" fillId="0" borderId="21" xfId="0" applyFont="1" applyFill="1" applyBorder="1" applyAlignment="1">
      <alignment wrapText="1"/>
    </xf>
    <xf numFmtId="0" fontId="2" fillId="0" borderId="0" xfId="0" applyFont="1" applyFill="1"/>
    <xf numFmtId="0" fontId="10" fillId="0" borderId="0" xfId="0" applyFont="1" applyBorder="1" applyAlignment="1" applyProtection="1">
      <alignment horizontal="center" vertical="center"/>
    </xf>
    <xf numFmtId="0" fontId="4" fillId="0" borderId="1" xfId="0" applyFont="1" applyFill="1" applyBorder="1" applyAlignment="1" applyProtection="1">
      <alignment horizontal="left" vertical="center" wrapText="1"/>
    </xf>
    <xf numFmtId="17" fontId="15" fillId="0" borderId="34" xfId="0" applyNumberFormat="1" applyFont="1" applyFill="1" applyBorder="1" applyAlignment="1" applyProtection="1">
      <alignment horizontal="center" vertical="center"/>
    </xf>
    <xf numFmtId="0" fontId="24" fillId="12" borderId="0" xfId="0" applyFont="1" applyFill="1" applyAlignment="1">
      <alignment wrapText="1"/>
    </xf>
    <xf numFmtId="0" fontId="23" fillId="0" borderId="0" xfId="0" applyFont="1" applyFill="1" applyBorder="1" applyAlignment="1">
      <alignment horizontal="center" vertical="top" wrapText="1"/>
    </xf>
    <xf numFmtId="0" fontId="23" fillId="12" borderId="0" xfId="0" applyFont="1" applyFill="1" applyAlignment="1">
      <alignment vertical="center" wrapText="1"/>
    </xf>
    <xf numFmtId="0" fontId="6" fillId="0" borderId="1" xfId="0" applyFont="1" applyBorder="1" applyAlignment="1" applyProtection="1">
      <alignment vertical="top" wrapText="1"/>
      <protection locked="0"/>
    </xf>
    <xf numFmtId="2" fontId="4" fillId="0" borderId="37" xfId="0" applyNumberFormat="1" applyFont="1" applyFill="1" applyBorder="1" applyAlignment="1" applyProtection="1">
      <alignment horizontal="center" vertical="center" wrapText="1"/>
    </xf>
    <xf numFmtId="2" fontId="4" fillId="0" borderId="0" xfId="0" applyNumberFormat="1" applyFont="1" applyFill="1" applyBorder="1" applyAlignment="1" applyProtection="1">
      <alignment horizontal="center" vertical="center" wrapText="1"/>
    </xf>
    <xf numFmtId="0" fontId="2" fillId="3" borderId="0" xfId="5" quotePrefix="1" applyNumberFormat="1" applyFont="1" applyFill="1" applyBorder="1" applyAlignment="1" applyProtection="1">
      <alignment horizontal="center" vertical="center" wrapText="1"/>
    </xf>
    <xf numFmtId="2" fontId="4" fillId="0" borderId="39" xfId="0" applyNumberFormat="1" applyFont="1" applyBorder="1" applyAlignment="1">
      <alignment horizontal="center" wrapText="1"/>
    </xf>
    <xf numFmtId="0" fontId="5" fillId="0" borderId="1" xfId="0" applyFont="1" applyBorder="1" applyAlignment="1" applyProtection="1">
      <alignment horizontal="center"/>
    </xf>
    <xf numFmtId="0" fontId="5" fillId="0" borderId="1" xfId="0" applyFont="1" applyFill="1" applyBorder="1" applyAlignment="1" applyProtection="1">
      <alignment horizontal="center"/>
    </xf>
    <xf numFmtId="2" fontId="2" fillId="0" borderId="1" xfId="0" applyNumberFormat="1" applyFont="1" applyFill="1" applyBorder="1" applyAlignment="1" applyProtection="1">
      <alignment horizontal="center" vertical="center"/>
    </xf>
    <xf numFmtId="43" fontId="10" fillId="0" borderId="0" xfId="2" applyFont="1" applyAlignment="1" applyProtection="1"/>
    <xf numFmtId="43" fontId="10" fillId="0" borderId="0" xfId="0" applyNumberFormat="1" applyFont="1" applyAlignment="1" applyProtection="1"/>
    <xf numFmtId="0" fontId="10" fillId="0" borderId="0" xfId="2" applyNumberFormat="1" applyFont="1" applyAlignment="1" applyProtection="1"/>
    <xf numFmtId="166" fontId="10" fillId="0" borderId="0" xfId="2" applyNumberFormat="1" applyFont="1" applyAlignment="1" applyProtection="1"/>
    <xf numFmtId="0" fontId="8" fillId="0" borderId="4" xfId="0" applyFont="1" applyBorder="1" applyProtection="1"/>
    <xf numFmtId="172" fontId="8" fillId="0" borderId="0" xfId="2" applyNumberFormat="1" applyFont="1" applyFill="1" applyProtection="1"/>
    <xf numFmtId="43" fontId="2" fillId="0" borderId="30" xfId="0" applyNumberFormat="1" applyFont="1" applyFill="1" applyBorder="1" applyProtection="1">
      <protection locked="0"/>
    </xf>
    <xf numFmtId="43" fontId="2" fillId="0" borderId="0" xfId="0" applyNumberFormat="1" applyFont="1" applyFill="1" applyBorder="1" applyProtection="1">
      <protection locked="0"/>
    </xf>
    <xf numFmtId="0" fontId="4" fillId="3" borderId="51" xfId="0" applyFont="1" applyFill="1" applyBorder="1" applyAlignment="1" applyProtection="1">
      <alignment horizontal="left" vertical="center" wrapText="1"/>
    </xf>
    <xf numFmtId="0" fontId="19" fillId="17" borderId="52" xfId="0" applyFont="1" applyFill="1" applyBorder="1" applyAlignment="1" applyProtection="1">
      <alignment horizontal="left" vertical="center" wrapText="1"/>
    </xf>
    <xf numFmtId="2" fontId="4" fillId="17" borderId="43" xfId="0" applyNumberFormat="1" applyFont="1" applyFill="1" applyBorder="1" applyAlignment="1" applyProtection="1">
      <alignment horizontal="center" vertical="center"/>
    </xf>
    <xf numFmtId="0" fontId="4" fillId="0" borderId="53" xfId="0" applyFont="1" applyFill="1" applyBorder="1" applyAlignment="1" applyProtection="1">
      <alignment horizontal="center" vertical="center" wrapText="1"/>
    </xf>
    <xf numFmtId="0" fontId="4" fillId="3" borderId="37" xfId="5" applyNumberFormat="1" applyFont="1" applyFill="1" applyBorder="1" applyAlignment="1" applyProtection="1">
      <alignment horizontal="center" vertical="center" wrapText="1"/>
    </xf>
    <xf numFmtId="9" fontId="15" fillId="0" borderId="1" xfId="5" applyFont="1" applyFill="1" applyBorder="1" applyAlignment="1" applyProtection="1">
      <alignment horizontal="center" vertical="center"/>
    </xf>
    <xf numFmtId="9" fontId="15" fillId="17" borderId="39" xfId="5" applyFont="1" applyFill="1" applyBorder="1" applyAlignment="1" applyProtection="1">
      <alignment horizontal="center" vertical="center"/>
    </xf>
    <xf numFmtId="39" fontId="8" fillId="0" borderId="0" xfId="0" applyNumberFormat="1" applyFont="1" applyFill="1" applyAlignment="1" applyProtection="1"/>
    <xf numFmtId="43" fontId="8" fillId="0" borderId="4" xfId="2" applyFont="1" applyFill="1" applyBorder="1" applyProtection="1"/>
    <xf numFmtId="2" fontId="0" fillId="0" borderId="0" xfId="0" applyNumberFormat="1" applyFill="1" applyProtection="1"/>
    <xf numFmtId="2" fontId="8" fillId="0" borderId="4" xfId="2" applyNumberFormat="1" applyFont="1" applyFill="1" applyBorder="1" applyProtection="1"/>
    <xf numFmtId="2" fontId="10" fillId="0" borderId="0" xfId="0" applyNumberFormat="1" applyFont="1" applyFill="1" applyProtection="1"/>
    <xf numFmtId="2" fontId="38" fillId="0" borderId="0" xfId="2" applyNumberFormat="1" applyFont="1" applyFill="1" applyProtection="1"/>
    <xf numFmtId="2" fontId="10" fillId="0" borderId="0" xfId="2" applyNumberFormat="1" applyFont="1" applyFill="1" applyProtection="1"/>
    <xf numFmtId="2" fontId="8" fillId="0" borderId="0" xfId="2" applyNumberFormat="1" applyFont="1" applyFill="1" applyBorder="1" applyProtection="1"/>
    <xf numFmtId="171" fontId="8" fillId="0" borderId="4" xfId="0" applyNumberFormat="1" applyFont="1" applyFill="1" applyBorder="1" applyProtection="1">
      <protection locked="0"/>
    </xf>
    <xf numFmtId="2" fontId="13" fillId="0" borderId="0" xfId="0" applyNumberFormat="1" applyFont="1"/>
    <xf numFmtId="39" fontId="8" fillId="0" borderId="0" xfId="0" applyNumberFormat="1" applyFont="1" applyBorder="1" applyAlignment="1" applyProtection="1"/>
    <xf numFmtId="43" fontId="8" fillId="0" borderId="0" xfId="2" applyFont="1" applyFill="1" applyBorder="1" applyProtection="1"/>
    <xf numFmtId="171" fontId="8" fillId="0" borderId="0" xfId="2" applyNumberFormat="1" applyFont="1" applyFill="1" applyBorder="1" applyAlignment="1"/>
    <xf numFmtId="171" fontId="2" fillId="0" borderId="0" xfId="0" applyNumberFormat="1" applyFont="1" applyFill="1" applyProtection="1"/>
    <xf numFmtId="171" fontId="0" fillId="0" borderId="0" xfId="0" applyNumberFormat="1" applyFill="1" applyProtection="1"/>
    <xf numFmtId="0" fontId="0" fillId="0" borderId="13" xfId="0" applyBorder="1"/>
    <xf numFmtId="0" fontId="8" fillId="0" borderId="13" xfId="0" applyFont="1" applyBorder="1"/>
    <xf numFmtId="0" fontId="8" fillId="0" borderId="1" xfId="0" applyFont="1" applyBorder="1"/>
    <xf numFmtId="37" fontId="10" fillId="0" borderId="0" xfId="0" applyNumberFormat="1" applyFont="1" applyBorder="1" applyAlignment="1"/>
    <xf numFmtId="171" fontId="8" fillId="0" borderId="54" xfId="2" applyNumberFormat="1" applyFont="1" applyBorder="1"/>
    <xf numFmtId="43" fontId="4" fillId="0" borderId="37" xfId="1" applyFont="1" applyFill="1" applyBorder="1" applyAlignment="1" applyProtection="1">
      <alignment horizontal="center" vertical="center" wrapText="1"/>
    </xf>
    <xf numFmtId="4" fontId="5" fillId="0" borderId="1" xfId="0" applyNumberFormat="1" applyFont="1" applyFill="1" applyBorder="1" applyAlignment="1" applyProtection="1">
      <alignment horizontal="center" vertical="center"/>
    </xf>
    <xf numFmtId="14" fontId="5" fillId="0" borderId="1" xfId="0" applyNumberFormat="1" applyFont="1" applyBorder="1" applyAlignment="1" applyProtection="1">
      <protection locked="0"/>
    </xf>
    <xf numFmtId="39" fontId="5" fillId="7" borderId="1" xfId="1" quotePrefix="1" applyNumberFormat="1" applyFont="1" applyFill="1" applyBorder="1" applyAlignment="1" applyProtection="1">
      <alignment horizontal="center" vertical="center" wrapText="1"/>
    </xf>
    <xf numFmtId="39" fontId="5" fillId="15" borderId="1" xfId="0" applyNumberFormat="1" applyFont="1" applyFill="1" applyBorder="1" applyAlignment="1" applyProtection="1">
      <alignment horizontal="center" vertical="center" wrapText="1"/>
    </xf>
    <xf numFmtId="39" fontId="5" fillId="7" borderId="1" xfId="0" applyNumberFormat="1" applyFont="1" applyFill="1" applyBorder="1" applyAlignment="1" applyProtection="1">
      <alignment horizontal="center" vertical="center" wrapText="1"/>
    </xf>
    <xf numFmtId="39" fontId="5" fillId="15" borderId="1" xfId="1" quotePrefix="1" applyNumberFormat="1" applyFont="1" applyFill="1" applyBorder="1" applyAlignment="1" applyProtection="1">
      <alignment horizontal="center" vertical="center" wrapText="1"/>
    </xf>
    <xf numFmtId="39" fontId="5" fillId="15" borderId="1" xfId="1" applyNumberFormat="1" applyFont="1" applyFill="1" applyBorder="1" applyAlignment="1" applyProtection="1">
      <alignment horizontal="center" vertical="center" wrapText="1"/>
    </xf>
    <xf numFmtId="39" fontId="4" fillId="14" borderId="1" xfId="1" applyNumberFormat="1" applyFont="1" applyFill="1" applyBorder="1" applyAlignment="1" applyProtection="1">
      <alignment horizontal="center" vertical="center" wrapText="1"/>
    </xf>
    <xf numFmtId="39" fontId="4" fillId="15" borderId="1" xfId="1" applyNumberFormat="1" applyFont="1" applyFill="1" applyBorder="1" applyAlignment="1" applyProtection="1">
      <alignment horizontal="center" vertical="center" wrapText="1"/>
    </xf>
    <xf numFmtId="0" fontId="52" fillId="0" borderId="1" xfId="0" applyFont="1" applyFill="1" applyBorder="1" applyAlignment="1" applyProtection="1">
      <alignment horizontal="center"/>
    </xf>
    <xf numFmtId="0" fontId="4" fillId="3" borderId="1" xfId="0" applyFont="1" applyFill="1" applyBorder="1" applyAlignment="1" applyProtection="1">
      <alignment horizontal="center" vertical="center" wrapText="1"/>
    </xf>
    <xf numFmtId="4" fontId="10" fillId="0" borderId="0" xfId="0" applyNumberFormat="1" applyFont="1" applyFill="1" applyBorder="1" applyAlignment="1" applyProtection="1"/>
    <xf numFmtId="2" fontId="18" fillId="3" borderId="0" xfId="0" applyNumberFormat="1" applyFont="1" applyFill="1" applyAlignment="1" applyProtection="1">
      <alignment vertical="center"/>
    </xf>
    <xf numFmtId="0" fontId="4" fillId="0"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2" fontId="52" fillId="0" borderId="1" xfId="0" applyNumberFormat="1" applyFont="1" applyBorder="1" applyAlignment="1" applyProtection="1">
      <protection locked="0"/>
    </xf>
    <xf numFmtId="2" fontId="2" fillId="0" borderId="9" xfId="0" applyNumberFormat="1" applyFont="1" applyFill="1" applyBorder="1" applyAlignment="1" applyProtection="1">
      <alignment horizontal="center" vertical="center"/>
    </xf>
    <xf numFmtId="165" fontId="2" fillId="0" borderId="1" xfId="0" applyNumberFormat="1" applyFont="1" applyBorder="1" applyAlignment="1" applyProtection="1">
      <alignment horizontal="center"/>
      <protection locked="0"/>
    </xf>
    <xf numFmtId="2" fontId="0" fillId="0" borderId="0" xfId="0" applyNumberFormat="1" applyProtection="1"/>
    <xf numFmtId="2" fontId="10" fillId="0" borderId="0" xfId="0" applyNumberFormat="1" applyFont="1" applyBorder="1" applyProtection="1"/>
    <xf numFmtId="2" fontId="10" fillId="0" borderId="0" xfId="0" applyNumberFormat="1" applyFont="1" applyFill="1" applyBorder="1" applyProtection="1"/>
    <xf numFmtId="2" fontId="10" fillId="0" borderId="0" xfId="0" applyNumberFormat="1" applyFont="1" applyProtection="1"/>
    <xf numFmtId="2" fontId="10" fillId="0" borderId="0" xfId="2" applyNumberFormat="1" applyFont="1" applyProtection="1"/>
    <xf numFmtId="2" fontId="8" fillId="0" borderId="0" xfId="0" applyNumberFormat="1" applyFont="1" applyProtection="1"/>
    <xf numFmtId="0" fontId="53" fillId="2" borderId="17" xfId="0" applyFont="1" applyFill="1" applyBorder="1" applyAlignment="1" applyProtection="1">
      <alignment horizontal="center" wrapText="1"/>
      <protection locked="0"/>
    </xf>
    <xf numFmtId="2" fontId="4" fillId="8" borderId="0" xfId="0" applyNumberFormat="1" applyFont="1" applyFill="1" applyAlignment="1">
      <alignment horizontal="center"/>
    </xf>
    <xf numFmtId="2" fontId="4" fillId="8" borderId="0" xfId="0" applyNumberFormat="1" applyFont="1" applyFill="1" applyAlignment="1" applyProtection="1">
      <alignment horizontal="center"/>
    </xf>
    <xf numFmtId="0" fontId="2" fillId="19" borderId="9" xfId="0" applyNumberFormat="1" applyFont="1" applyFill="1" applyBorder="1" applyAlignment="1" applyProtection="1">
      <alignment horizontal="center"/>
      <protection locked="0"/>
    </xf>
    <xf numFmtId="0" fontId="2" fillId="19" borderId="1" xfId="0" applyFont="1" applyFill="1" applyBorder="1" applyAlignment="1" applyProtection="1">
      <alignment horizontal="center"/>
      <protection locked="0"/>
    </xf>
    <xf numFmtId="0" fontId="5" fillId="19" borderId="9" xfId="0" applyFont="1" applyFill="1" applyBorder="1" applyAlignment="1" applyProtection="1">
      <alignment horizontal="center"/>
      <protection locked="0"/>
    </xf>
    <xf numFmtId="0" fontId="23" fillId="0" borderId="0" xfId="0" applyFont="1" applyFill="1" applyAlignment="1">
      <alignment horizontal="center" vertical="top" wrapText="1"/>
    </xf>
    <xf numFmtId="0" fontId="2" fillId="0" borderId="0" xfId="0" applyFont="1" applyFill="1"/>
    <xf numFmtId="0" fontId="8" fillId="0" borderId="0" xfId="0" applyFont="1" applyFill="1" applyAlignment="1" applyProtection="1">
      <alignment horizontal="center"/>
      <protection locked="0"/>
    </xf>
    <xf numFmtId="0" fontId="8" fillId="0" borderId="13" xfId="0" applyFont="1" applyFill="1" applyBorder="1" applyAlignment="1" applyProtection="1">
      <alignment horizontal="center"/>
    </xf>
    <xf numFmtId="0" fontId="8" fillId="0" borderId="0" xfId="0" applyFont="1" applyBorder="1" applyAlignment="1" applyProtection="1"/>
    <xf numFmtId="0" fontId="8" fillId="0" borderId="4" xfId="0" applyFont="1" applyFill="1" applyBorder="1" applyAlignment="1" applyProtection="1">
      <alignment horizontal="center"/>
    </xf>
    <xf numFmtId="0" fontId="8" fillId="0" borderId="21" xfId="0" applyFont="1" applyBorder="1" applyAlignment="1">
      <alignment horizontal="center"/>
    </xf>
    <xf numFmtId="0" fontId="8" fillId="0" borderId="5" xfId="0" applyFont="1" applyBorder="1" applyAlignment="1" applyProtection="1">
      <alignment wrapText="1"/>
    </xf>
    <xf numFmtId="0" fontId="10" fillId="0" borderId="0" xfId="0" applyFont="1" applyAlignment="1">
      <alignment horizontal="left" vertical="top" wrapText="1"/>
    </xf>
    <xf numFmtId="0" fontId="8" fillId="0" borderId="5" xfId="0" applyFont="1" applyBorder="1" applyAlignment="1" applyProtection="1"/>
    <xf numFmtId="0" fontId="8" fillId="0" borderId="0" xfId="0" applyFont="1" applyFill="1" applyBorder="1" applyAlignment="1" applyProtection="1">
      <alignment wrapText="1"/>
    </xf>
    <xf numFmtId="0" fontId="8" fillId="0" borderId="0" xfId="0" applyFont="1" applyAlignment="1" applyProtection="1">
      <alignment horizontal="left" wrapText="1"/>
    </xf>
    <xf numFmtId="0" fontId="3" fillId="0" borderId="30" xfId="0" applyFont="1" applyBorder="1" applyAlignment="1">
      <alignment horizontal="center"/>
    </xf>
    <xf numFmtId="0" fontId="3" fillId="0" borderId="0" xfId="0" applyFont="1" applyAlignment="1">
      <alignment horizontal="center"/>
    </xf>
    <xf numFmtId="0" fontId="8" fillId="0" borderId="0" xfId="0" applyFont="1" applyBorder="1" applyAlignment="1">
      <alignment horizontal="center"/>
    </xf>
    <xf numFmtId="0" fontId="2" fillId="0" borderId="48" xfId="0" applyFont="1" applyBorder="1" applyAlignment="1">
      <alignment horizontal="center" wrapText="1"/>
    </xf>
    <xf numFmtId="0" fontId="0" fillId="0" borderId="48" xfId="0" applyBorder="1" applyAlignment="1">
      <alignment horizontal="center" wrapText="1"/>
    </xf>
    <xf numFmtId="0" fontId="11" fillId="3" borderId="0" xfId="0" applyNumberFormat="1" applyFont="1" applyFill="1" applyBorder="1" applyAlignment="1" applyProtection="1"/>
    <xf numFmtId="0" fontId="0" fillId="3" borderId="0" xfId="0" applyFill="1" applyAlignment="1" applyProtection="1"/>
    <xf numFmtId="0" fontId="4" fillId="3" borderId="30" xfId="0" applyFont="1" applyFill="1" applyBorder="1" applyAlignment="1" applyProtection="1">
      <alignment horizontal="left" vertical="center" wrapText="1"/>
    </xf>
    <xf numFmtId="0" fontId="15" fillId="0" borderId="3" xfId="0" applyNumberFormat="1"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9" xfId="0" applyBorder="1" applyAlignment="1" applyProtection="1">
      <alignment horizontal="left" vertical="center" wrapText="1"/>
    </xf>
    <xf numFmtId="0" fontId="15" fillId="0" borderId="1" xfId="0" applyNumberFormat="1" applyFont="1" applyBorder="1" applyAlignment="1" applyProtection="1">
      <alignment horizontal="left" vertical="center" wrapText="1"/>
    </xf>
    <xf numFmtId="0" fontId="0" fillId="0" borderId="1" xfId="0"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0" fillId="3" borderId="1" xfId="0" applyFill="1" applyBorder="1" applyAlignment="1" applyProtection="1"/>
    <xf numFmtId="0" fontId="15" fillId="0" borderId="6" xfId="0" applyNumberFormat="1" applyFont="1" applyBorder="1" applyAlignment="1" applyProtection="1">
      <alignment horizontal="left" vertical="center" wrapText="1"/>
    </xf>
    <xf numFmtId="0" fontId="0" fillId="0" borderId="6" xfId="0" applyBorder="1" applyAlignment="1" applyProtection="1">
      <alignment horizontal="left" vertical="center" wrapText="1"/>
    </xf>
    <xf numFmtId="17" fontId="15" fillId="0" borderId="1" xfId="0" applyNumberFormat="1" applyFont="1" applyFill="1" applyBorder="1" applyAlignment="1" applyProtection="1">
      <alignment horizontal="center" vertical="center" wrapText="1"/>
    </xf>
    <xf numFmtId="0" fontId="0" fillId="0" borderId="1" xfId="0" applyFill="1" applyBorder="1" applyAlignment="1" applyProtection="1">
      <alignment wrapText="1"/>
    </xf>
    <xf numFmtId="0" fontId="15"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5" fillId="6" borderId="0" xfId="0" applyFont="1" applyFill="1" applyBorder="1" applyAlignment="1" applyProtection="1">
      <alignment horizontal="left" vertical="center" wrapText="1" indent="3"/>
    </xf>
    <xf numFmtId="0" fontId="5" fillId="0" borderId="0" xfId="0" applyFont="1" applyAlignment="1" applyProtection="1">
      <alignment horizontal="left" indent="3"/>
    </xf>
    <xf numFmtId="39" fontId="4" fillId="9" borderId="1" xfId="1" applyNumberFormat="1" applyFont="1" applyFill="1" applyBorder="1" applyAlignment="1" applyProtection="1">
      <alignment horizontal="center" vertical="center" wrapText="1"/>
    </xf>
    <xf numFmtId="39" fontId="4" fillId="9" borderId="1"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0" fillId="0" borderId="13" xfId="0" applyBorder="1" applyAlignment="1">
      <alignment horizontal="left" vertical="center" wrapText="1"/>
    </xf>
    <xf numFmtId="0" fontId="0" fillId="0" borderId="9" xfId="0" applyBorder="1" applyAlignment="1">
      <alignment horizontal="left" vertical="center" wrapText="1"/>
    </xf>
    <xf numFmtId="0" fontId="4" fillId="0" borderId="3" xfId="0" applyNumberFormat="1" applyFont="1" applyBorder="1" applyAlignment="1" applyProtection="1">
      <alignment horizontal="left" vertical="center" wrapText="1"/>
    </xf>
    <xf numFmtId="0" fontId="8" fillId="0" borderId="0" xfId="0" applyFont="1" applyBorder="1" applyAlignment="1" applyProtection="1">
      <alignment horizontal="center" wrapText="1"/>
    </xf>
    <xf numFmtId="0" fontId="0" fillId="0" borderId="0" xfId="0" applyBorder="1" applyAlignment="1">
      <alignment horizontal="center" wrapText="1"/>
    </xf>
    <xf numFmtId="0" fontId="11" fillId="3" borderId="3" xfId="0" applyFont="1" applyFill="1" applyBorder="1" applyAlignment="1" applyProtection="1">
      <alignment horizontal="center" vertical="center" wrapText="1"/>
    </xf>
    <xf numFmtId="0" fontId="10" fillId="0" borderId="13" xfId="0" applyFont="1" applyBorder="1" applyAlignment="1" applyProtection="1">
      <alignment horizontal="center" vertical="center"/>
    </xf>
    <xf numFmtId="0" fontId="4" fillId="0" borderId="1" xfId="0" applyFont="1" applyBorder="1" applyAlignment="1" applyProtection="1"/>
    <xf numFmtId="0" fontId="11" fillId="3" borderId="44" xfId="0" applyFont="1" applyFill="1" applyBorder="1" applyAlignment="1" applyProtection="1">
      <alignment horizontal="center" vertical="center" wrapText="1"/>
    </xf>
    <xf numFmtId="0" fontId="10" fillId="0" borderId="45" xfId="0" applyFont="1" applyBorder="1" applyAlignment="1" applyProtection="1">
      <alignment horizontal="center" vertical="center" wrapText="1"/>
    </xf>
    <xf numFmtId="0" fontId="0" fillId="0" borderId="41" xfId="0" applyBorder="1" applyAlignment="1">
      <alignment horizontal="center" wrapText="1"/>
    </xf>
    <xf numFmtId="0" fontId="8" fillId="3" borderId="47" xfId="0" applyFont="1" applyFill="1" applyBorder="1" applyAlignment="1" applyProtection="1">
      <alignment horizontal="center" vertical="center" wrapText="1"/>
    </xf>
    <xf numFmtId="0" fontId="0" fillId="0" borderId="48" xfId="0" applyBorder="1" applyAlignment="1" applyProtection="1">
      <alignment wrapText="1"/>
    </xf>
    <xf numFmtId="0" fontId="0" fillId="0" borderId="24" xfId="0" applyBorder="1" applyAlignment="1">
      <alignment wrapText="1"/>
    </xf>
    <xf numFmtId="0" fontId="8" fillId="3" borderId="20"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11" fillId="3" borderId="20" xfId="0" applyFont="1" applyFill="1" applyBorder="1" applyAlignment="1" applyProtection="1">
      <alignment horizontal="center" vertical="center" wrapText="1"/>
    </xf>
    <xf numFmtId="0" fontId="15" fillId="0" borderId="36" xfId="0" applyNumberFormat="1" applyFont="1" applyBorder="1" applyAlignment="1" applyProtection="1">
      <alignment horizontal="left" vertical="center" wrapText="1"/>
    </xf>
    <xf numFmtId="0" fontId="4" fillId="0" borderId="36" xfId="0" applyFont="1" applyBorder="1" applyAlignment="1" applyProtection="1">
      <alignment horizontal="left" vertical="center" wrapText="1"/>
    </xf>
    <xf numFmtId="0" fontId="4" fillId="0" borderId="36" xfId="0" applyFont="1"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5" fillId="0" borderId="0" xfId="0" applyFont="1" applyFill="1" applyBorder="1" applyAlignment="1" applyProtection="1">
      <alignment horizontal="left" vertical="center" wrapText="1" indent="3"/>
    </xf>
    <xf numFmtId="0" fontId="5" fillId="0" borderId="0" xfId="0" applyFont="1" applyFill="1" applyAlignment="1" applyProtection="1">
      <alignment horizontal="left" indent="3"/>
    </xf>
    <xf numFmtId="0" fontId="0" fillId="0" borderId="1" xfId="0" applyBorder="1" applyAlignment="1" applyProtection="1">
      <alignment wrapText="1"/>
    </xf>
    <xf numFmtId="0" fontId="8" fillId="0" borderId="44" xfId="0" applyFont="1" applyBorder="1" applyAlignment="1" applyProtection="1">
      <alignment horizontal="center" vertical="center" wrapText="1"/>
    </xf>
    <xf numFmtId="0" fontId="0" fillId="0" borderId="45" xfId="0" applyBorder="1" applyAlignment="1" applyProtection="1"/>
    <xf numFmtId="0" fontId="4" fillId="0" borderId="36" xfId="0" applyFont="1" applyBorder="1" applyAlignment="1" applyProtection="1"/>
    <xf numFmtId="0" fontId="49" fillId="16" borderId="0" xfId="0" applyFont="1" applyFill="1" applyBorder="1" applyAlignment="1">
      <alignment vertical="center" wrapText="1"/>
    </xf>
    <xf numFmtId="0" fontId="8" fillId="3" borderId="31"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wrapText="1"/>
    </xf>
    <xf numFmtId="0" fontId="0" fillId="0" borderId="33" xfId="0" applyBorder="1" applyAlignment="1">
      <alignment horizontal="center" wrapText="1"/>
    </xf>
    <xf numFmtId="0" fontId="8" fillId="0" borderId="20" xfId="0" applyFont="1" applyBorder="1" applyAlignment="1" applyProtection="1">
      <alignment horizontal="center" wrapText="1"/>
    </xf>
    <xf numFmtId="0" fontId="8" fillId="0" borderId="26" xfId="0" applyFont="1" applyBorder="1" applyAlignment="1" applyProtection="1">
      <alignment horizontal="center" wrapText="1"/>
    </xf>
    <xf numFmtId="0" fontId="0" fillId="0" borderId="23" xfId="0" applyBorder="1" applyAlignment="1">
      <alignment wrapText="1"/>
    </xf>
    <xf numFmtId="0" fontId="35" fillId="2" borderId="18" xfId="0" applyFont="1" applyFill="1" applyBorder="1" applyAlignment="1">
      <alignment horizontal="center" wrapText="1"/>
    </xf>
    <xf numFmtId="0" fontId="35" fillId="2" borderId="19" xfId="0" applyFont="1" applyFill="1" applyBorder="1" applyAlignment="1">
      <alignment horizontal="center" wrapText="1"/>
    </xf>
    <xf numFmtId="0" fontId="35" fillId="2" borderId="2" xfId="0" applyFont="1" applyFill="1" applyBorder="1" applyAlignment="1">
      <alignment horizontal="center" wrapText="1"/>
    </xf>
    <xf numFmtId="0" fontId="35" fillId="2" borderId="8" xfId="0" applyFont="1" applyFill="1" applyBorder="1" applyAlignment="1">
      <alignment horizontal="center" wrapText="1"/>
    </xf>
    <xf numFmtId="0" fontId="8" fillId="0" borderId="0" xfId="0" applyFont="1" applyAlignment="1" applyProtection="1">
      <protection locked="0"/>
    </xf>
    <xf numFmtId="0" fontId="0" fillId="0" borderId="0" xfId="0" applyAlignment="1" applyProtection="1">
      <protection locked="0"/>
    </xf>
    <xf numFmtId="0" fontId="0" fillId="0" borderId="25" xfId="0" applyBorder="1" applyAlignment="1"/>
    <xf numFmtId="0" fontId="4" fillId="10" borderId="22" xfId="0" applyFont="1" applyFill="1" applyBorder="1" applyAlignment="1" applyProtection="1">
      <protection locked="0"/>
    </xf>
    <xf numFmtId="0" fontId="4" fillId="10" borderId="0" xfId="0" applyFont="1" applyFill="1" applyBorder="1" applyAlignment="1" applyProtection="1">
      <protection locked="0"/>
    </xf>
    <xf numFmtId="0" fontId="0" fillId="0" borderId="0" xfId="0" applyAlignment="1"/>
    <xf numFmtId="0" fontId="8" fillId="0" borderId="0" xfId="0" applyFont="1" applyAlignment="1" applyProtection="1">
      <alignment wrapText="1"/>
      <protection locked="0"/>
    </xf>
    <xf numFmtId="0" fontId="0" fillId="0" borderId="0" xfId="0" applyAlignment="1">
      <alignment wrapText="1"/>
    </xf>
    <xf numFmtId="0" fontId="0" fillId="0" borderId="25" xfId="0" applyBorder="1" applyAlignment="1">
      <alignment wrapText="1"/>
    </xf>
    <xf numFmtId="0" fontId="0" fillId="0" borderId="19" xfId="0" applyBorder="1" applyAlignment="1">
      <alignment horizontal="center" wrapText="1"/>
    </xf>
  </cellXfs>
  <cellStyles count="12">
    <cellStyle name="Comma" xfId="1" builtinId="3"/>
    <cellStyle name="Comma 2" xfId="7"/>
    <cellStyle name="Comma 2 2" xfId="2"/>
    <cellStyle name="Hyperlink" xfId="3" builtinId="8"/>
    <cellStyle name="Normal" xfId="0" builtinId="0"/>
    <cellStyle name="Normal 2" xfId="8"/>
    <cellStyle name="Normal 3" xfId="9"/>
    <cellStyle name="Normal 3 2" xfId="11"/>
    <cellStyle name="Normal 4" xfId="6"/>
    <cellStyle name="Normal 6" xfId="10"/>
    <cellStyle name="Normal 9" xfId="4"/>
    <cellStyle name="Percent" xfId="5" builtinId="5"/>
  </cellStyles>
  <dxfs count="5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ont>
        <color auto="1"/>
      </font>
      <fill>
        <patternFill>
          <bgColor theme="5" tint="0.79998168889431442"/>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ndense val="0"/>
        <extend val="0"/>
        <color indexed="1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ndense val="0"/>
        <extend val="0"/>
        <color rgb="FF006100"/>
      </font>
      <fill>
        <patternFill>
          <bgColor rgb="FFC6EFCE"/>
        </patternFill>
      </fill>
    </dxf>
  </dxfs>
  <tableStyles count="0" defaultTableStyle="TableStyleMedium9"/>
  <colors>
    <mruColors>
      <color rgb="FFFFFF99"/>
      <color rgb="FFCCFFCC"/>
      <color rgb="FF99FFCC"/>
      <color rgb="FF0000FF"/>
      <color rgb="FFCCFFFF"/>
      <color rgb="FFFFFFCC"/>
      <color rgb="FFFFFF66"/>
      <color rgb="FF99FF99"/>
      <color rgb="FF66FF99"/>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140</xdr:row>
      <xdr:rowOff>0</xdr:rowOff>
    </xdr:from>
    <xdr:to>
      <xdr:col>0</xdr:col>
      <xdr:colOff>5915024</xdr:colOff>
      <xdr:row>140</xdr:row>
      <xdr:rowOff>5163514</xdr:rowOff>
    </xdr:to>
    <xdr:pic>
      <xdr:nvPicPr>
        <xdr:cNvPr id="5" name="Picture 4"/>
        <xdr:cNvPicPr>
          <a:picLocks noChangeAspect="1" noChangeArrowheads="1"/>
        </xdr:cNvPicPr>
      </xdr:nvPicPr>
      <xdr:blipFill>
        <a:blip xmlns:r="http://schemas.openxmlformats.org/officeDocument/2006/relationships" r:embed="rId1">
          <a:lum bright="-20000" contrast="20000"/>
          <a:extLst>
            <a:ext uri="{28A0092B-C50C-407E-A947-70E740481C1C}">
              <a14:useLocalDpi xmlns:a14="http://schemas.microsoft.com/office/drawing/2010/main" val="0"/>
            </a:ext>
          </a:extLst>
        </a:blip>
        <a:srcRect/>
        <a:stretch>
          <a:fillRect/>
        </a:stretch>
      </xdr:blipFill>
      <xdr:spPr bwMode="auto">
        <a:xfrm>
          <a:off x="0" y="55578375"/>
          <a:ext cx="5915024" cy="5163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5"/>
    <pageSetUpPr fitToPage="1"/>
  </sheetPr>
  <dimension ref="A1:F49"/>
  <sheetViews>
    <sheetView showGridLines="0" tabSelected="1" workbookViewId="0">
      <selection activeCell="C37" sqref="C37"/>
    </sheetView>
  </sheetViews>
  <sheetFormatPr defaultColWidth="8.85546875" defaultRowHeight="12" customHeight="1" x14ac:dyDescent="0.2"/>
  <cols>
    <col min="1" max="1" width="64.7109375" style="1" customWidth="1"/>
    <col min="2" max="2" width="64" style="1" customWidth="1"/>
    <col min="3" max="3" width="8.85546875" style="1"/>
    <col min="4" max="6" width="8.85546875" style="197"/>
    <col min="7" max="16384" width="8.85546875" style="1"/>
  </cols>
  <sheetData>
    <row r="1" spans="1:6" ht="17.25" customHeight="1" x14ac:dyDescent="0.25">
      <c r="A1" s="6" t="s">
        <v>582</v>
      </c>
      <c r="B1" s="2"/>
      <c r="C1" s="3"/>
    </row>
    <row r="2" spans="1:6" ht="18" x14ac:dyDescent="0.25">
      <c r="A2" s="2"/>
      <c r="B2" s="2"/>
      <c r="C2" s="3"/>
    </row>
    <row r="3" spans="1:6" ht="18" x14ac:dyDescent="0.25">
      <c r="A3" s="9" t="s">
        <v>1047</v>
      </c>
      <c r="B3" s="104">
        <v>42125</v>
      </c>
      <c r="C3" s="3"/>
    </row>
    <row r="4" spans="1:6" ht="18" x14ac:dyDescent="0.25">
      <c r="A4" s="9" t="s">
        <v>1609</v>
      </c>
      <c r="B4" s="308" t="str">
        <f>IF(AND(B3&gt;="5/1/2015"+0,B3&lt;="9/30/2015"+0),"Summer (May-Sept.)","Non-Summer (Jan.-Apr. and Oct.-Dec.)")</f>
        <v>Summer (May-Sept.)</v>
      </c>
      <c r="C4" s="3"/>
    </row>
    <row r="5" spans="1:6" ht="12" customHeight="1" x14ac:dyDescent="0.2">
      <c r="A5" s="9" t="s">
        <v>871</v>
      </c>
      <c r="B5" s="13"/>
      <c r="E5" s="1"/>
    </row>
    <row r="6" spans="1:6" ht="12" customHeight="1" x14ac:dyDescent="0.2">
      <c r="A6" s="9" t="s">
        <v>365</v>
      </c>
      <c r="B6" s="155"/>
    </row>
    <row r="7" spans="1:6" ht="12" customHeight="1" x14ac:dyDescent="0.2">
      <c r="A7" s="9" t="s">
        <v>913</v>
      </c>
      <c r="B7" s="17"/>
    </row>
    <row r="8" spans="1:6" s="19" customFormat="1" ht="12" customHeight="1" x14ac:dyDescent="0.2">
      <c r="A8" s="9" t="s">
        <v>1070</v>
      </c>
      <c r="B8" s="17"/>
      <c r="D8" s="197"/>
      <c r="E8" s="197"/>
      <c r="F8" s="197"/>
    </row>
    <row r="9" spans="1:6" s="19" customFormat="1" ht="12" customHeight="1" x14ac:dyDescent="0.2">
      <c r="A9" s="4"/>
      <c r="B9" s="7"/>
      <c r="D9" s="197"/>
      <c r="E9" s="197"/>
      <c r="F9" s="197"/>
    </row>
    <row r="10" spans="1:6" s="19" customFormat="1" ht="12" customHeight="1" x14ac:dyDescent="0.2">
      <c r="A10" s="5" t="s">
        <v>870</v>
      </c>
      <c r="B10" s="7"/>
      <c r="D10" s="197"/>
      <c r="E10" s="197"/>
      <c r="F10" s="197"/>
    </row>
    <row r="11" spans="1:6" s="19" customFormat="1" ht="12" customHeight="1" x14ac:dyDescent="0.2">
      <c r="A11" s="18" t="s">
        <v>1072</v>
      </c>
      <c r="B11" s="7"/>
      <c r="D11" s="197"/>
      <c r="E11" s="197"/>
      <c r="F11" s="197"/>
    </row>
    <row r="12" spans="1:6" s="19" customFormat="1" ht="12" customHeight="1" x14ac:dyDescent="0.2">
      <c r="A12" s="18" t="s">
        <v>109</v>
      </c>
      <c r="B12" s="7"/>
      <c r="D12" s="197"/>
      <c r="E12" s="197"/>
      <c r="F12" s="197"/>
    </row>
    <row r="13" spans="1:6" s="19" customFormat="1" ht="12" customHeight="1" x14ac:dyDescent="0.2">
      <c r="A13" s="18" t="s">
        <v>184</v>
      </c>
      <c r="B13" s="7"/>
      <c r="D13" s="197"/>
      <c r="E13" s="197"/>
      <c r="F13" s="197"/>
    </row>
    <row r="14" spans="1:6" s="19" customFormat="1" ht="12" customHeight="1" x14ac:dyDescent="0.2">
      <c r="A14" s="18" t="s">
        <v>108</v>
      </c>
      <c r="B14" s="7"/>
      <c r="D14" s="197"/>
      <c r="E14" s="197"/>
      <c r="F14" s="197"/>
    </row>
    <row r="15" spans="1:6" s="19" customFormat="1" ht="12" customHeight="1" x14ac:dyDescent="0.2">
      <c r="A15" s="18"/>
      <c r="B15" s="7"/>
      <c r="D15" s="197"/>
      <c r="E15" s="197"/>
      <c r="F15" s="197"/>
    </row>
    <row r="16" spans="1:6" s="19" customFormat="1" ht="12" customHeight="1" x14ac:dyDescent="0.2">
      <c r="A16" s="20" t="s">
        <v>872</v>
      </c>
      <c r="B16" s="7"/>
      <c r="D16" s="197"/>
      <c r="E16" s="197"/>
      <c r="F16" s="197"/>
    </row>
    <row r="17" spans="1:6" s="19" customFormat="1" ht="15.75" customHeight="1" x14ac:dyDescent="0.2">
      <c r="A17" s="20" t="s">
        <v>182</v>
      </c>
      <c r="B17" s="7"/>
      <c r="D17" s="197"/>
      <c r="E17" s="197"/>
      <c r="F17" s="197"/>
    </row>
    <row r="18" spans="1:6" s="19" customFormat="1" ht="42.75" customHeight="1" x14ac:dyDescent="0.2">
      <c r="A18" s="20" t="s">
        <v>968</v>
      </c>
      <c r="B18" s="7"/>
      <c r="D18" s="197"/>
      <c r="E18" s="197"/>
      <c r="F18" s="197"/>
    </row>
    <row r="19" spans="1:6" s="19" customFormat="1" ht="40.5" customHeight="1" x14ac:dyDescent="0.2">
      <c r="A19" s="20" t="s">
        <v>179</v>
      </c>
      <c r="B19" s="21"/>
      <c r="D19" s="197"/>
      <c r="E19" s="197"/>
      <c r="F19" s="197"/>
    </row>
    <row r="20" spans="1:6" s="19" customFormat="1" ht="12" customHeight="1" x14ac:dyDescent="0.2">
      <c r="A20" s="18"/>
      <c r="B20" s="17"/>
      <c r="D20" s="197"/>
      <c r="E20" s="197"/>
      <c r="F20" s="197"/>
    </row>
    <row r="21" spans="1:6" s="19" customFormat="1" ht="12" customHeight="1" x14ac:dyDescent="0.2">
      <c r="A21" s="9" t="s">
        <v>583</v>
      </c>
      <c r="B21" s="17"/>
      <c r="D21" s="197"/>
      <c r="E21" s="197"/>
      <c r="F21" s="197"/>
    </row>
    <row r="22" spans="1:6" s="19" customFormat="1" ht="12" customHeight="1" x14ac:dyDescent="0.2">
      <c r="A22" s="9" t="s">
        <v>1062</v>
      </c>
      <c r="B22" s="156"/>
      <c r="D22" s="197"/>
      <c r="E22" s="197"/>
      <c r="F22" s="197"/>
    </row>
    <row r="23" spans="1:6" s="19" customFormat="1" ht="12" customHeight="1" x14ac:dyDescent="0.2">
      <c r="A23" s="9" t="s">
        <v>1063</v>
      </c>
      <c r="B23" s="17"/>
      <c r="D23" s="197"/>
      <c r="E23" s="197"/>
      <c r="F23" s="197"/>
    </row>
    <row r="24" spans="1:6" s="19" customFormat="1" ht="35.25" customHeight="1" x14ac:dyDescent="0.2">
      <c r="A24" s="22" t="s">
        <v>585</v>
      </c>
      <c r="B24" s="8"/>
      <c r="D24" s="197"/>
      <c r="E24" s="197"/>
      <c r="F24" s="197"/>
    </row>
    <row r="25" spans="1:6" ht="12" customHeight="1" x14ac:dyDescent="0.2">
      <c r="A25" s="4"/>
      <c r="B25" s="8"/>
    </row>
    <row r="26" spans="1:6" ht="12" customHeight="1" x14ac:dyDescent="0.2">
      <c r="A26" s="4" t="s">
        <v>914</v>
      </c>
      <c r="B26" s="13"/>
    </row>
    <row r="27" spans="1:6" ht="12" customHeight="1" x14ac:dyDescent="0.2">
      <c r="A27" s="9" t="s">
        <v>185</v>
      </c>
      <c r="B27" s="13"/>
    </row>
    <row r="28" spans="1:6" ht="12" customHeight="1" x14ac:dyDescent="0.2">
      <c r="A28" s="9" t="s">
        <v>1062</v>
      </c>
      <c r="B28" s="13"/>
    </row>
    <row r="29" spans="1:6" ht="12" customHeight="1" x14ac:dyDescent="0.2">
      <c r="A29" s="9" t="s">
        <v>586</v>
      </c>
      <c r="B29" s="13"/>
    </row>
    <row r="30" spans="1:6" ht="12" customHeight="1" x14ac:dyDescent="0.2">
      <c r="A30" s="9" t="s">
        <v>587</v>
      </c>
      <c r="B30" s="13"/>
    </row>
    <row r="31" spans="1:6" ht="12" customHeight="1" x14ac:dyDescent="0.2">
      <c r="A31" s="9" t="s">
        <v>873</v>
      </c>
      <c r="B31" s="13"/>
    </row>
    <row r="32" spans="1:6" ht="12" customHeight="1" x14ac:dyDescent="0.2">
      <c r="A32" s="9" t="s">
        <v>874</v>
      </c>
      <c r="B32" s="13"/>
    </row>
    <row r="33" spans="1:6" ht="12" customHeight="1" x14ac:dyDescent="0.2">
      <c r="A33" s="9" t="s">
        <v>367</v>
      </c>
      <c r="B33" s="13"/>
    </row>
    <row r="34" spans="1:6" ht="12" customHeight="1" x14ac:dyDescent="0.2">
      <c r="A34" s="9" t="s">
        <v>187</v>
      </c>
      <c r="B34" s="157"/>
    </row>
    <row r="35" spans="1:6" ht="12" customHeight="1" x14ac:dyDescent="0.2">
      <c r="A35" s="127" t="s">
        <v>915</v>
      </c>
      <c r="B35" s="157"/>
    </row>
    <row r="36" spans="1:6" ht="12" customHeight="1" x14ac:dyDescent="0.2">
      <c r="A36" s="128" t="s">
        <v>809</v>
      </c>
      <c r="B36" s="8"/>
      <c r="C36" s="129"/>
    </row>
    <row r="37" spans="1:6" ht="12" customHeight="1" x14ac:dyDescent="0.2">
      <c r="A37" s="125"/>
      <c r="B37" s="8"/>
    </row>
    <row r="38" spans="1:6" ht="12" customHeight="1" x14ac:dyDescent="0.2">
      <c r="A38" s="4" t="s">
        <v>366</v>
      </c>
      <c r="B38" s="13"/>
    </row>
    <row r="39" spans="1:6" ht="12" customHeight="1" x14ac:dyDescent="0.2">
      <c r="A39" s="9" t="s">
        <v>185</v>
      </c>
      <c r="B39" s="13"/>
    </row>
    <row r="40" spans="1:6" ht="12" customHeight="1" x14ac:dyDescent="0.2">
      <c r="A40" s="9" t="s">
        <v>1062</v>
      </c>
      <c r="B40" s="13"/>
    </row>
    <row r="41" spans="1:6" ht="12" customHeight="1" x14ac:dyDescent="0.2">
      <c r="A41" s="130" t="s">
        <v>187</v>
      </c>
      <c r="B41" s="157"/>
    </row>
    <row r="42" spans="1:6" ht="12" customHeight="1" x14ac:dyDescent="0.2">
      <c r="A42" s="9" t="s">
        <v>186</v>
      </c>
      <c r="B42" s="8"/>
    </row>
    <row r="43" spans="1:6" ht="12" customHeight="1" thickBot="1" x14ac:dyDescent="0.25">
      <c r="A43" s="9"/>
      <c r="B43" s="8"/>
    </row>
    <row r="44" spans="1:6" ht="12" customHeight="1" thickTop="1" thickBot="1" x14ac:dyDescent="0.25">
      <c r="A44" s="4" t="s">
        <v>810</v>
      </c>
      <c r="B44" s="307"/>
    </row>
    <row r="45" spans="1:6" ht="18" customHeight="1" thickTop="1" thickBot="1" x14ac:dyDescent="0.25">
      <c r="A45" s="300" t="s">
        <v>337</v>
      </c>
      <c r="B45" s="301"/>
    </row>
    <row r="46" spans="1:6" ht="15" customHeight="1" thickTop="1" thickBot="1" x14ac:dyDescent="0.25">
      <c r="A46" s="301"/>
      <c r="B46" s="132" t="s">
        <v>875</v>
      </c>
    </row>
    <row r="47" spans="1:6" ht="80.25" customHeight="1" thickTop="1" thickBot="1" x14ac:dyDescent="0.25">
      <c r="A47" s="131" t="s">
        <v>336</v>
      </c>
      <c r="B47"/>
    </row>
    <row r="48" spans="1:6" customFormat="1" ht="12" customHeight="1" thickTop="1" x14ac:dyDescent="0.2">
      <c r="A48" s="1"/>
      <c r="D48" s="198"/>
      <c r="E48" s="198"/>
      <c r="F48" s="198"/>
    </row>
    <row r="49" spans="1:6" customFormat="1" ht="12" customHeight="1" x14ac:dyDescent="0.2">
      <c r="A49" s="1"/>
      <c r="B49" s="1"/>
      <c r="D49" s="198"/>
      <c r="E49" s="198"/>
      <c r="F49" s="198"/>
    </row>
  </sheetData>
  <customSheetViews>
    <customSheetView guid="{2217AF83-9A9D-4254-ABC6-A5EBECD51169}" showGridLines="0" fitToPage="1" topLeftCell="A22">
      <selection activeCell="B3" sqref="B3"/>
      <pageMargins left="0.7" right="0.7" top="0.75" bottom="0.75" header="0.3" footer="0.3"/>
      <headerFooter alignWithMargins="0">
        <oddHeader>Page &amp;P&amp;R3PRMA_May_10</oddHeader>
        <oddFooter>&amp;LFile:  &amp;F&amp;RTab:  &amp;A</oddFooter>
      </headerFooter>
    </customSheetView>
  </customSheetViews>
  <phoneticPr fontId="6" type="noConversion"/>
  <dataValidations count="1">
    <dataValidation type="list" allowBlank="1" showInputMessage="1" showErrorMessage="1" sqref="B3">
      <formula1>Month</formula1>
    </dataValidation>
  </dataValidations>
  <pageMargins left="0.75" right="0.75" top="1" bottom="1" header="0.5" footer="0.5"/>
  <headerFooter alignWithMargins="0">
    <oddHeader>Page &amp;P&amp;R3PRMA_May_10</oddHeader>
    <oddFooter>&amp;LFile:  &amp;F&amp;RTab:  &amp;A</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C171"/>
  <sheetViews>
    <sheetView showGridLines="0" workbookViewId="0"/>
  </sheetViews>
  <sheetFormatPr defaultColWidth="8.85546875" defaultRowHeight="12.75" x14ac:dyDescent="0.2"/>
  <cols>
    <col min="1" max="1" width="135.85546875" style="406" customWidth="1"/>
    <col min="2" max="2" width="44" style="248" customWidth="1"/>
    <col min="3" max="3" width="8.85546875" style="408"/>
    <col min="4" max="16384" width="8.85546875" style="248"/>
  </cols>
  <sheetData>
    <row r="1" spans="1:2" ht="18" customHeight="1" x14ac:dyDescent="0.25">
      <c r="A1" s="160">
        <v>41891</v>
      </c>
    </row>
    <row r="2" spans="1:2" ht="15.75" x14ac:dyDescent="0.25">
      <c r="A2" s="161"/>
    </row>
    <row r="3" spans="1:2" ht="20.25" x14ac:dyDescent="0.3">
      <c r="A3" s="162" t="s">
        <v>703</v>
      </c>
    </row>
    <row r="4" spans="1:2" ht="15.75" x14ac:dyDescent="0.25">
      <c r="A4" s="163"/>
    </row>
    <row r="5" spans="1:2" ht="15.75" x14ac:dyDescent="0.25">
      <c r="A5" s="161" t="s">
        <v>511</v>
      </c>
    </row>
    <row r="6" spans="1:2" ht="15.75" x14ac:dyDescent="0.25">
      <c r="A6" s="164"/>
      <c r="B6" s="165"/>
    </row>
    <row r="7" spans="1:2" ht="15.75" x14ac:dyDescent="0.25">
      <c r="A7" s="164" t="s">
        <v>1467</v>
      </c>
      <c r="B7" s="165"/>
    </row>
    <row r="8" spans="1:2" ht="15.75" x14ac:dyDescent="0.25">
      <c r="A8" s="164" t="str">
        <f>A31</f>
        <v>B.   Instructions for the Certification Sheet</v>
      </c>
      <c r="B8" s="165"/>
    </row>
    <row r="9" spans="1:2" ht="15.75" x14ac:dyDescent="0.25">
      <c r="A9" s="164" t="str">
        <f>A45</f>
        <v>C.   LSE Allocations and ID and Local Area Sheet</v>
      </c>
      <c r="B9" s="165"/>
    </row>
    <row r="10" spans="1:2" ht="15.75" x14ac:dyDescent="0.25">
      <c r="A10" s="164" t="str">
        <f>A67</f>
        <v>D.   Summary Tabs - Year Ahead and Month Ahead</v>
      </c>
      <c r="B10" s="165"/>
    </row>
    <row r="11" spans="1:2" ht="15.75" x14ac:dyDescent="0.25">
      <c r="A11" s="164" t="str">
        <f>A111</f>
        <v>E.   Instructions for the Resource Reporting Worksheets</v>
      </c>
      <c r="B11" s="165"/>
    </row>
    <row r="12" spans="1:2" ht="15.75" x14ac:dyDescent="0.25">
      <c r="A12" s="161"/>
    </row>
    <row r="13" spans="1:2" ht="18.75" x14ac:dyDescent="0.3">
      <c r="A13" s="166" t="s">
        <v>529</v>
      </c>
    </row>
    <row r="14" spans="1:2" ht="110.25" customHeight="1" x14ac:dyDescent="0.25">
      <c r="A14" s="161" t="s">
        <v>1659</v>
      </c>
    </row>
    <row r="15" spans="1:2" ht="15.75" x14ac:dyDescent="0.25">
      <c r="A15" s="161"/>
    </row>
    <row r="16" spans="1:2" ht="63" x14ac:dyDescent="0.25">
      <c r="A16" s="275" t="s">
        <v>48</v>
      </c>
    </row>
    <row r="17" spans="1:1" ht="15.75" x14ac:dyDescent="0.25">
      <c r="A17" s="161"/>
    </row>
    <row r="18" spans="1:1" ht="15.75" x14ac:dyDescent="0.25">
      <c r="A18" s="161" t="s">
        <v>1660</v>
      </c>
    </row>
    <row r="20" spans="1:1" ht="38.25" customHeight="1" x14ac:dyDescent="0.25">
      <c r="A20" s="161" t="s">
        <v>1661</v>
      </c>
    </row>
    <row r="21" spans="1:1" ht="15.75" customHeight="1" x14ac:dyDescent="0.25">
      <c r="A21" s="161"/>
    </row>
    <row r="22" spans="1:1" ht="80.25" customHeight="1" x14ac:dyDescent="0.25">
      <c r="A22" s="161" t="s">
        <v>1621</v>
      </c>
    </row>
    <row r="23" spans="1:1" ht="15.75" x14ac:dyDescent="0.25">
      <c r="A23" s="161"/>
    </row>
    <row r="24" spans="1:1" ht="141.75" x14ac:dyDescent="0.25">
      <c r="A24" s="161" t="s">
        <v>1663</v>
      </c>
    </row>
    <row r="25" spans="1:1" ht="15.75" x14ac:dyDescent="0.25">
      <c r="A25" s="161"/>
    </row>
    <row r="26" spans="1:1" ht="78.75" customHeight="1" x14ac:dyDescent="0.25">
      <c r="A26" s="161" t="s">
        <v>1665</v>
      </c>
    </row>
    <row r="27" spans="1:1" ht="15.75" x14ac:dyDescent="0.25">
      <c r="A27" s="161"/>
    </row>
    <row r="28" spans="1:1" ht="31.5" x14ac:dyDescent="0.25">
      <c r="A28" s="161" t="s">
        <v>1662</v>
      </c>
    </row>
    <row r="29" spans="1:1" ht="14.25" customHeight="1" x14ac:dyDescent="0.25">
      <c r="A29" s="161"/>
    </row>
    <row r="30" spans="1:1" ht="15.75" x14ac:dyDescent="0.25">
      <c r="A30" s="167"/>
    </row>
    <row r="31" spans="1:1" ht="18.75" x14ac:dyDescent="0.3">
      <c r="A31" s="166" t="s">
        <v>530</v>
      </c>
    </row>
    <row r="32" spans="1:1" ht="15.75" x14ac:dyDescent="0.25">
      <c r="A32" s="164" t="s">
        <v>1215</v>
      </c>
    </row>
    <row r="33" spans="1:1" ht="15.75" x14ac:dyDescent="0.25">
      <c r="A33" s="164"/>
    </row>
    <row r="34" spans="1:1" ht="31.5" x14ac:dyDescent="0.25">
      <c r="A34" s="164" t="s">
        <v>811</v>
      </c>
    </row>
    <row r="35" spans="1:1" ht="15.75" x14ac:dyDescent="0.25">
      <c r="A35" s="164" t="s">
        <v>812</v>
      </c>
    </row>
    <row r="36" spans="1:1" ht="15.75" x14ac:dyDescent="0.25">
      <c r="A36" s="164" t="s">
        <v>813</v>
      </c>
    </row>
    <row r="37" spans="1:1" ht="15.75" x14ac:dyDescent="0.25">
      <c r="A37" s="164" t="s">
        <v>691</v>
      </c>
    </row>
    <row r="38" spans="1:1" ht="15.75" x14ac:dyDescent="0.25">
      <c r="A38" s="164" t="s">
        <v>1009</v>
      </c>
    </row>
    <row r="39" spans="1:1" ht="15.75" x14ac:dyDescent="0.25">
      <c r="A39" s="164" t="s">
        <v>814</v>
      </c>
    </row>
    <row r="40" spans="1:1" ht="31.5" x14ac:dyDescent="0.25">
      <c r="A40" s="164" t="s">
        <v>46</v>
      </c>
    </row>
    <row r="41" spans="1:1" ht="14.25" customHeight="1" x14ac:dyDescent="0.25">
      <c r="A41" s="164" t="s">
        <v>47</v>
      </c>
    </row>
    <row r="42" spans="1:1" ht="32.25" customHeight="1" x14ac:dyDescent="0.25">
      <c r="A42" s="164" t="s">
        <v>156</v>
      </c>
    </row>
    <row r="43" spans="1:1" ht="30.75" customHeight="1" x14ac:dyDescent="0.25">
      <c r="A43" s="164" t="s">
        <v>1466</v>
      </c>
    </row>
    <row r="44" spans="1:1" ht="15.75" x14ac:dyDescent="0.25">
      <c r="A44" s="164"/>
    </row>
    <row r="45" spans="1:1" ht="18.75" x14ac:dyDescent="0.3">
      <c r="A45" s="166" t="s">
        <v>766</v>
      </c>
    </row>
    <row r="46" spans="1:1" ht="18.75" x14ac:dyDescent="0.3">
      <c r="A46" s="166"/>
    </row>
    <row r="47" spans="1:1" ht="15.75" x14ac:dyDescent="0.25">
      <c r="A47" s="168" t="s">
        <v>1159</v>
      </c>
    </row>
    <row r="48" spans="1:1" ht="15.75" x14ac:dyDescent="0.25">
      <c r="A48" s="169"/>
    </row>
    <row r="49" spans="1:1" ht="97.5" customHeight="1" x14ac:dyDescent="0.25">
      <c r="A49" s="161" t="s">
        <v>1475</v>
      </c>
    </row>
    <row r="50" spans="1:1" ht="15.75" x14ac:dyDescent="0.25">
      <c r="A50" s="161"/>
    </row>
    <row r="51" spans="1:1" ht="15.75" x14ac:dyDescent="0.25">
      <c r="A51" s="161" t="s">
        <v>1478</v>
      </c>
    </row>
    <row r="52" spans="1:1" ht="16.5" customHeight="1" x14ac:dyDescent="0.25">
      <c r="A52" s="161"/>
    </row>
    <row r="53" spans="1:1" ht="95.25" customHeight="1" x14ac:dyDescent="0.25">
      <c r="A53" s="167" t="s">
        <v>1667</v>
      </c>
    </row>
    <row r="54" spans="1:1" ht="15.75" x14ac:dyDescent="0.25">
      <c r="A54" s="167"/>
    </row>
    <row r="55" spans="1:1" ht="63" x14ac:dyDescent="0.25">
      <c r="A55" s="161" t="s">
        <v>1664</v>
      </c>
    </row>
    <row r="56" spans="1:1" ht="15.75" x14ac:dyDescent="0.25">
      <c r="A56" s="161"/>
    </row>
    <row r="57" spans="1:1" ht="51" customHeight="1" x14ac:dyDescent="0.25">
      <c r="A57" s="275" t="s">
        <v>49</v>
      </c>
    </row>
    <row r="58" spans="1:1" ht="19.5" customHeight="1" x14ac:dyDescent="0.25">
      <c r="A58" s="161"/>
    </row>
    <row r="59" spans="1:1" ht="15.75" x14ac:dyDescent="0.25">
      <c r="A59" s="168" t="s">
        <v>1160</v>
      </c>
    </row>
    <row r="60" spans="1:1" ht="12.75" customHeight="1" x14ac:dyDescent="0.3">
      <c r="A60" s="170"/>
    </row>
    <row r="61" spans="1:1" ht="159.75" customHeight="1" x14ac:dyDescent="0.25">
      <c r="A61" s="161" t="s">
        <v>1668</v>
      </c>
    </row>
    <row r="62" spans="1:1" ht="15.75" x14ac:dyDescent="0.25">
      <c r="A62" s="161"/>
    </row>
    <row r="63" spans="1:1" ht="83.25" customHeight="1" x14ac:dyDescent="0.25">
      <c r="A63" s="161" t="s">
        <v>168</v>
      </c>
    </row>
    <row r="64" spans="1:1" ht="15.75" x14ac:dyDescent="0.25">
      <c r="A64" s="161"/>
    </row>
    <row r="65" spans="1:1" ht="33" customHeight="1" x14ac:dyDescent="0.25">
      <c r="A65" s="161" t="s">
        <v>1666</v>
      </c>
    </row>
    <row r="66" spans="1:1" ht="15.75" x14ac:dyDescent="0.25">
      <c r="A66" s="161"/>
    </row>
    <row r="67" spans="1:1" ht="18.75" x14ac:dyDescent="0.3">
      <c r="A67" s="166" t="s">
        <v>767</v>
      </c>
    </row>
    <row r="68" spans="1:1" ht="15.75" x14ac:dyDescent="0.25">
      <c r="A68" s="161"/>
    </row>
    <row r="69" spans="1:1" ht="94.5" x14ac:dyDescent="0.25">
      <c r="A69" s="161" t="s">
        <v>1670</v>
      </c>
    </row>
    <row r="70" spans="1:1" ht="15.75" x14ac:dyDescent="0.25">
      <c r="A70" s="161"/>
    </row>
    <row r="71" spans="1:1" ht="16.5" thickBot="1" x14ac:dyDescent="0.3">
      <c r="A71" s="161" t="s">
        <v>1687</v>
      </c>
    </row>
    <row r="72" spans="1:1" ht="19.5" thickBot="1" x14ac:dyDescent="0.25">
      <c r="A72" s="173" t="s">
        <v>702</v>
      </c>
    </row>
    <row r="73" spans="1:1" ht="15.75" x14ac:dyDescent="0.2">
      <c r="A73" s="174"/>
    </row>
    <row r="74" spans="1:1" ht="15.75" x14ac:dyDescent="0.2">
      <c r="A74" s="175" t="s">
        <v>1332</v>
      </c>
    </row>
    <row r="75" spans="1:1" ht="12.75" customHeight="1" thickBot="1" x14ac:dyDescent="0.25">
      <c r="A75" s="177" t="s">
        <v>1480</v>
      </c>
    </row>
    <row r="76" spans="1:1" ht="15.75" x14ac:dyDescent="0.2">
      <c r="A76" s="178"/>
    </row>
    <row r="77" spans="1:1" ht="15.75" x14ac:dyDescent="0.2">
      <c r="A77" s="175" t="s">
        <v>1481</v>
      </c>
    </row>
    <row r="78" spans="1:1" ht="16.5" thickBot="1" x14ac:dyDescent="0.25">
      <c r="A78" s="177" t="s">
        <v>1432</v>
      </c>
    </row>
    <row r="79" spans="1:1" ht="15.75" x14ac:dyDescent="0.2">
      <c r="A79" s="178"/>
    </row>
    <row r="80" spans="1:1" ht="15.75" x14ac:dyDescent="0.2">
      <c r="A80" s="175" t="s">
        <v>1433</v>
      </c>
    </row>
    <row r="81" spans="1:2" ht="16.5" thickBot="1" x14ac:dyDescent="0.25">
      <c r="A81" s="177" t="s">
        <v>1484</v>
      </c>
    </row>
    <row r="82" spans="1:2" ht="15.75" x14ac:dyDescent="0.25">
      <c r="A82" s="161"/>
    </row>
    <row r="83" spans="1:2" ht="47.25" x14ac:dyDescent="0.25">
      <c r="A83" s="161" t="s">
        <v>1485</v>
      </c>
    </row>
    <row r="84" spans="1:2" ht="15" customHeight="1" x14ac:dyDescent="0.25">
      <c r="A84" s="161"/>
    </row>
    <row r="85" spans="1:2" ht="15" customHeight="1" x14ac:dyDescent="0.25">
      <c r="A85" s="168" t="s">
        <v>531</v>
      </c>
      <c r="B85" s="176"/>
    </row>
    <row r="86" spans="1:2" ht="78.75" x14ac:dyDescent="0.2">
      <c r="A86" s="171" t="s">
        <v>1679</v>
      </c>
      <c r="B86" s="490"/>
    </row>
    <row r="87" spans="1:2" ht="15" customHeight="1" x14ac:dyDescent="0.2">
      <c r="A87" s="171"/>
      <c r="B87" s="490"/>
    </row>
    <row r="88" spans="1:2" ht="78.75" x14ac:dyDescent="0.25">
      <c r="A88" s="161" t="s">
        <v>1680</v>
      </c>
      <c r="B88" s="490"/>
    </row>
    <row r="89" spans="1:2" ht="15" customHeight="1" x14ac:dyDescent="0.25">
      <c r="A89" s="161"/>
      <c r="B89" s="490"/>
    </row>
    <row r="90" spans="1:2" ht="15" customHeight="1" x14ac:dyDescent="0.25">
      <c r="A90" s="172" t="s">
        <v>532</v>
      </c>
      <c r="B90" s="490"/>
    </row>
    <row r="91" spans="1:2" ht="47.25" x14ac:dyDescent="0.25">
      <c r="A91" s="275" t="s">
        <v>1681</v>
      </c>
      <c r="B91" s="490"/>
    </row>
    <row r="92" spans="1:2" ht="15" customHeight="1" x14ac:dyDescent="0.2">
      <c r="A92" s="179"/>
      <c r="B92" s="490"/>
    </row>
    <row r="93" spans="1:2" ht="15.75" x14ac:dyDescent="0.25">
      <c r="A93" s="168" t="s">
        <v>147</v>
      </c>
      <c r="B93" s="490"/>
    </row>
    <row r="94" spans="1:2" x14ac:dyDescent="0.2">
      <c r="B94" s="490"/>
    </row>
    <row r="95" spans="1:2" ht="63" x14ac:dyDescent="0.25">
      <c r="A95" s="275" t="s">
        <v>1684</v>
      </c>
      <c r="B95" s="490"/>
    </row>
    <row r="96" spans="1:2" ht="15.75" x14ac:dyDescent="0.25">
      <c r="A96" s="161"/>
      <c r="B96" s="490"/>
    </row>
    <row r="97" spans="1:2" ht="15.75" x14ac:dyDescent="0.25">
      <c r="A97" s="168" t="s">
        <v>1685</v>
      </c>
      <c r="B97" s="490"/>
    </row>
    <row r="98" spans="1:2" ht="12.75" customHeight="1" x14ac:dyDescent="0.2">
      <c r="B98" s="399"/>
    </row>
    <row r="99" spans="1:2" ht="110.25" x14ac:dyDescent="0.25">
      <c r="A99" s="275" t="s">
        <v>22</v>
      </c>
      <c r="B99" s="490"/>
    </row>
    <row r="100" spans="1:2" ht="15.75" x14ac:dyDescent="0.25">
      <c r="A100" s="161"/>
      <c r="B100" s="490"/>
    </row>
    <row r="101" spans="1:2" ht="15.75" x14ac:dyDescent="0.25">
      <c r="A101" s="168" t="s">
        <v>1682</v>
      </c>
    </row>
    <row r="103" spans="1:2" ht="92.25" customHeight="1" x14ac:dyDescent="0.25">
      <c r="A103" s="161" t="s">
        <v>1683</v>
      </c>
    </row>
    <row r="104" spans="1:2" ht="15.75" x14ac:dyDescent="0.25">
      <c r="A104" s="161"/>
    </row>
    <row r="105" spans="1:2" s="408" customFormat="1" ht="15.75" x14ac:dyDescent="0.25">
      <c r="A105" s="164" t="s">
        <v>24</v>
      </c>
    </row>
    <row r="106" spans="1:2" s="408" customFormat="1" ht="31.5" x14ac:dyDescent="0.25">
      <c r="A106" s="275" t="s">
        <v>25</v>
      </c>
    </row>
    <row r="107" spans="1:2" s="408" customFormat="1" ht="15.75" x14ac:dyDescent="0.25">
      <c r="A107" s="161"/>
    </row>
    <row r="108" spans="1:2" ht="15.75" x14ac:dyDescent="0.25">
      <c r="A108" s="407" t="s">
        <v>23</v>
      </c>
    </row>
    <row r="109" spans="1:2" ht="94.5" x14ac:dyDescent="0.25">
      <c r="A109" s="275" t="s">
        <v>18</v>
      </c>
    </row>
    <row r="110" spans="1:2" ht="15.75" x14ac:dyDescent="0.25">
      <c r="A110" s="164"/>
    </row>
    <row r="111" spans="1:2" ht="18.75" x14ac:dyDescent="0.3">
      <c r="A111" s="166" t="s">
        <v>1158</v>
      </c>
    </row>
    <row r="112" spans="1:2" ht="15.75" x14ac:dyDescent="0.25">
      <c r="A112" s="161"/>
    </row>
    <row r="113" spans="1:1" ht="97.5" customHeight="1" x14ac:dyDescent="0.25">
      <c r="A113" s="161" t="s">
        <v>1425</v>
      </c>
    </row>
    <row r="114" spans="1:1" ht="15.75" x14ac:dyDescent="0.25">
      <c r="A114" s="164"/>
    </row>
    <row r="115" spans="1:1" ht="15.75" x14ac:dyDescent="0.25">
      <c r="A115" s="164" t="s">
        <v>140</v>
      </c>
    </row>
    <row r="116" spans="1:1" ht="15.75" x14ac:dyDescent="0.25">
      <c r="A116" s="164"/>
    </row>
    <row r="117" spans="1:1" ht="19.5" x14ac:dyDescent="0.35">
      <c r="A117" s="180" t="s">
        <v>1217</v>
      </c>
    </row>
    <row r="118" spans="1:1" ht="31.5" x14ac:dyDescent="0.25">
      <c r="A118" s="181" t="s">
        <v>157</v>
      </c>
    </row>
    <row r="119" spans="1:1" ht="15.75" x14ac:dyDescent="0.25">
      <c r="A119" s="181"/>
    </row>
    <row r="120" spans="1:1" ht="84" customHeight="1" x14ac:dyDescent="0.25">
      <c r="A120" s="164" t="s">
        <v>1482</v>
      </c>
    </row>
    <row r="121" spans="1:1" ht="12.75" customHeight="1" x14ac:dyDescent="0.25">
      <c r="A121" s="164"/>
    </row>
    <row r="122" spans="1:1" ht="71.25" customHeight="1" x14ac:dyDescent="0.25">
      <c r="A122" s="164" t="s">
        <v>1197</v>
      </c>
    </row>
    <row r="123" spans="1:1" ht="16.5" customHeight="1" x14ac:dyDescent="0.25">
      <c r="A123" s="164"/>
    </row>
    <row r="124" spans="1:1" ht="126" customHeight="1" x14ac:dyDescent="0.25">
      <c r="A124" s="164" t="s">
        <v>1847</v>
      </c>
    </row>
    <row r="125" spans="1:1" ht="17.25" customHeight="1" x14ac:dyDescent="0.25">
      <c r="A125" s="164"/>
    </row>
    <row r="126" spans="1:1" ht="142.5" customHeight="1" x14ac:dyDescent="0.25">
      <c r="A126" s="164" t="s">
        <v>1848</v>
      </c>
    </row>
    <row r="127" spans="1:1" ht="14.25" customHeight="1" x14ac:dyDescent="0.25">
      <c r="A127" s="164"/>
    </row>
    <row r="128" spans="1:1" ht="54" customHeight="1" x14ac:dyDescent="0.25">
      <c r="A128" s="164" t="s">
        <v>1157</v>
      </c>
    </row>
    <row r="129" spans="1:2" ht="39.75" customHeight="1" x14ac:dyDescent="0.25">
      <c r="A129" s="164" t="s">
        <v>969</v>
      </c>
    </row>
    <row r="130" spans="1:2" ht="31.5" x14ac:dyDescent="0.25">
      <c r="A130" s="412" t="s">
        <v>19</v>
      </c>
      <c r="B130" s="491"/>
    </row>
    <row r="131" spans="1:2" ht="16.5" thickBot="1" x14ac:dyDescent="0.3">
      <c r="A131" s="164"/>
      <c r="B131" s="491"/>
    </row>
    <row r="132" spans="1:2" ht="16.5" thickBot="1" x14ac:dyDescent="0.3">
      <c r="A132" s="182" t="s">
        <v>1216</v>
      </c>
      <c r="B132" s="491"/>
    </row>
    <row r="133" spans="1:2" ht="16.5" thickBot="1" x14ac:dyDescent="0.3">
      <c r="A133" s="247" t="s">
        <v>1426</v>
      </c>
      <c r="B133" s="491"/>
    </row>
    <row r="134" spans="1:2" ht="16.5" thickBot="1" x14ac:dyDescent="0.25">
      <c r="A134" s="183" t="s">
        <v>1474</v>
      </c>
      <c r="B134" s="491"/>
    </row>
    <row r="135" spans="1:2" ht="16.5" customHeight="1" thickBot="1" x14ac:dyDescent="0.25">
      <c r="A135" s="183" t="s">
        <v>1059</v>
      </c>
      <c r="B135" s="491"/>
    </row>
    <row r="136" spans="1:2" ht="16.5" customHeight="1" thickBot="1" x14ac:dyDescent="0.25">
      <c r="A136" s="183" t="s">
        <v>1060</v>
      </c>
      <c r="B136" s="491"/>
    </row>
    <row r="137" spans="1:2" ht="16.5" customHeight="1" thickBot="1" x14ac:dyDescent="0.25">
      <c r="A137" s="184" t="s">
        <v>1061</v>
      </c>
      <c r="B137" s="491"/>
    </row>
    <row r="138" spans="1:2" s="408" customFormat="1" ht="16.5" customHeight="1" x14ac:dyDescent="0.2">
      <c r="A138" s="413"/>
      <c r="B138" s="491"/>
    </row>
    <row r="139" spans="1:2" s="408" customFormat="1" ht="63" x14ac:dyDescent="0.2">
      <c r="A139" s="414" t="s">
        <v>14</v>
      </c>
      <c r="B139" s="491"/>
    </row>
    <row r="140" spans="1:2" s="408" customFormat="1" ht="15.75" x14ac:dyDescent="0.2">
      <c r="A140" s="414"/>
      <c r="B140" s="491"/>
    </row>
    <row r="141" spans="1:2" s="408" customFormat="1" ht="409.5" customHeight="1" x14ac:dyDescent="0.2">
      <c r="A141" s="414"/>
      <c r="B141" s="491"/>
    </row>
    <row r="142" spans="1:2" s="408" customFormat="1" ht="12" customHeight="1" x14ac:dyDescent="0.2">
      <c r="A142" s="414"/>
      <c r="B142" s="491"/>
    </row>
    <row r="143" spans="1:2" s="408" customFormat="1" ht="16.5" customHeight="1" x14ac:dyDescent="0.2">
      <c r="A143" s="413"/>
      <c r="B143" s="491"/>
    </row>
    <row r="144" spans="1:2" ht="15.75" x14ac:dyDescent="0.25">
      <c r="A144" s="168" t="s">
        <v>1595</v>
      </c>
      <c r="B144" s="491"/>
    </row>
    <row r="145" spans="1:2" ht="15.75" x14ac:dyDescent="0.25">
      <c r="A145" s="168"/>
      <c r="B145" s="491"/>
    </row>
    <row r="146" spans="1:2" ht="31.5" x14ac:dyDescent="0.25">
      <c r="A146" s="164" t="s">
        <v>1330</v>
      </c>
      <c r="B146" s="491"/>
    </row>
    <row r="147" spans="1:2" ht="63" x14ac:dyDescent="0.25">
      <c r="A147" s="412" t="s">
        <v>21</v>
      </c>
    </row>
    <row r="148" spans="1:2" ht="109.5" customHeight="1" x14ac:dyDescent="0.25">
      <c r="A148" s="164" t="s">
        <v>2</v>
      </c>
    </row>
    <row r="149" spans="1:2" ht="78.75" x14ac:dyDescent="0.25">
      <c r="A149" s="275" t="s">
        <v>13</v>
      </c>
    </row>
    <row r="150" spans="1:2" ht="33" customHeight="1" x14ac:dyDescent="0.25">
      <c r="A150" s="164" t="s">
        <v>1468</v>
      </c>
    </row>
    <row r="151" spans="1:2" s="408" customFormat="1" ht="15.75" x14ac:dyDescent="0.25">
      <c r="A151" s="164"/>
    </row>
    <row r="152" spans="1:2" ht="15.75" x14ac:dyDescent="0.25">
      <c r="A152" s="168" t="s">
        <v>1469</v>
      </c>
    </row>
    <row r="153" spans="1:2" ht="15.75" x14ac:dyDescent="0.25">
      <c r="A153" s="164" t="s">
        <v>866</v>
      </c>
    </row>
    <row r="154" spans="1:2" ht="15.75" x14ac:dyDescent="0.25">
      <c r="A154" s="168"/>
    </row>
    <row r="155" spans="1:2" ht="31.5" x14ac:dyDescent="0.25">
      <c r="A155" s="161" t="s">
        <v>15</v>
      </c>
    </row>
    <row r="156" spans="1:2" ht="69.75" customHeight="1" x14ac:dyDescent="0.25">
      <c r="A156" s="185" t="s">
        <v>910</v>
      </c>
    </row>
    <row r="157" spans="1:2" ht="12.75" customHeight="1" x14ac:dyDescent="0.25">
      <c r="A157" s="185"/>
    </row>
    <row r="158" spans="1:2" ht="15" customHeight="1" x14ac:dyDescent="0.25">
      <c r="A158" s="168" t="s">
        <v>1470</v>
      </c>
    </row>
    <row r="159" spans="1:2" ht="15" customHeight="1" x14ac:dyDescent="0.25">
      <c r="A159" s="164" t="s">
        <v>1472</v>
      </c>
    </row>
    <row r="160" spans="1:2" ht="35.25" customHeight="1" x14ac:dyDescent="0.25">
      <c r="A160" s="161" t="s">
        <v>1471</v>
      </c>
    </row>
    <row r="161" spans="1:1" s="408" customFormat="1" ht="35.25" customHeight="1" x14ac:dyDescent="0.25">
      <c r="A161" s="161" t="s">
        <v>5</v>
      </c>
    </row>
    <row r="162" spans="1:1" ht="31.5" customHeight="1" x14ac:dyDescent="0.25">
      <c r="A162" s="164" t="s">
        <v>1473</v>
      </c>
    </row>
    <row r="163" spans="1:1" ht="44.25" customHeight="1" x14ac:dyDescent="0.25">
      <c r="A163" s="412" t="s">
        <v>6</v>
      </c>
    </row>
    <row r="164" spans="1:1" ht="126" x14ac:dyDescent="0.25">
      <c r="A164" s="412" t="s">
        <v>2</v>
      </c>
    </row>
    <row r="165" spans="1:1" ht="78.75" x14ac:dyDescent="0.25">
      <c r="A165" s="275" t="s">
        <v>13</v>
      </c>
    </row>
    <row r="166" spans="1:1" ht="15" customHeight="1" x14ac:dyDescent="0.25">
      <c r="A166" s="164" t="s">
        <v>4</v>
      </c>
    </row>
    <row r="167" spans="1:1" ht="15" customHeight="1" x14ac:dyDescent="0.25">
      <c r="A167" s="164" t="s">
        <v>1010</v>
      </c>
    </row>
    <row r="168" spans="1:1" ht="15.75" x14ac:dyDescent="0.25">
      <c r="A168" s="164" t="s">
        <v>1057</v>
      </c>
    </row>
    <row r="169" spans="1:1" ht="15.75" x14ac:dyDescent="0.25">
      <c r="A169" s="164" t="s">
        <v>1058</v>
      </c>
    </row>
    <row r="170" spans="1:1" ht="15.75" x14ac:dyDescent="0.25">
      <c r="A170" s="164" t="s">
        <v>1054</v>
      </c>
    </row>
    <row r="171" spans="1:1" ht="15.75" x14ac:dyDescent="0.25">
      <c r="A171" s="164"/>
    </row>
  </sheetData>
  <mergeCells count="4">
    <mergeCell ref="B86:B95"/>
    <mergeCell ref="B96:B97"/>
    <mergeCell ref="B99:B100"/>
    <mergeCell ref="B130:B146"/>
  </mergeCells>
  <phoneticPr fontId="51" type="noConversion"/>
  <pageMargins left="0.75" right="0.75" top="1" bottom="1" header="0.5" footer="0.5"/>
  <headerFooter alignWithMargins="0">
    <oddHeader>&amp;L{Filing Month} 2009
&amp;CRESOURCE ADEQUACY COMPLIANCE FILING&amp;R{Name of LSE}, Page &amp;P of &amp;N</oddHeader>
    <oddFooter>&amp;LFile:  &amp;F&amp;RTab:  &amp;A</oddFooter>
  </headerFooter>
  <rowBreaks count="1" manualBreakCount="1">
    <brk id="110" man="1"/>
  </rowBreaks>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22"/>
    <pageSetUpPr fitToPage="1"/>
  </sheetPr>
  <dimension ref="A1:R123"/>
  <sheetViews>
    <sheetView zoomScale="70" zoomScaleNormal="70" zoomScaleSheetLayoutView="55" zoomScalePageLayoutView="70" workbookViewId="0">
      <selection activeCell="D48" sqref="D48:O67"/>
    </sheetView>
  </sheetViews>
  <sheetFormatPr defaultColWidth="8.85546875" defaultRowHeight="12.75" outlineLevelCol="1" x14ac:dyDescent="0.2"/>
  <cols>
    <col min="1" max="1" width="6.28515625" style="28" customWidth="1"/>
    <col min="2" max="2" width="31.140625" style="28" customWidth="1"/>
    <col min="3" max="3" width="32.28515625" style="28" customWidth="1"/>
    <col min="4" max="4" width="16.85546875" style="28" customWidth="1" outlineLevel="1"/>
    <col min="5" max="5" width="14.42578125" style="28" customWidth="1" outlineLevel="1"/>
    <col min="6" max="6" width="19.140625" style="28" customWidth="1" outlineLevel="1"/>
    <col min="7" max="7" width="14.42578125" style="28" customWidth="1" outlineLevel="1"/>
    <col min="8" max="8" width="22.85546875" style="28" customWidth="1" outlineLevel="1"/>
    <col min="9" max="9" width="15.42578125" style="28" customWidth="1"/>
    <col min="10" max="10" width="13.7109375" style="28" customWidth="1"/>
    <col min="11" max="11" width="14.85546875" style="28" customWidth="1"/>
    <col min="12" max="12" width="13.140625" style="28" customWidth="1"/>
    <col min="13" max="13" width="12.85546875" style="28" customWidth="1"/>
    <col min="14" max="14" width="16.28515625" style="28" customWidth="1"/>
    <col min="15" max="15" width="15.42578125" style="28" customWidth="1"/>
    <col min="16" max="16" width="8.85546875" style="28"/>
    <col min="17" max="17" width="11" style="28" bestFit="1" customWidth="1"/>
    <col min="18" max="256" width="8.85546875" style="28"/>
    <col min="257" max="257" width="6.28515625" style="28" customWidth="1"/>
    <col min="258" max="258" width="31.140625" style="28" customWidth="1"/>
    <col min="259" max="259" width="32.28515625" style="28" customWidth="1"/>
    <col min="260" max="260" width="16.85546875" style="28" customWidth="1"/>
    <col min="261" max="261" width="14.42578125" style="28" customWidth="1"/>
    <col min="262" max="262" width="19.140625" style="28" customWidth="1"/>
    <col min="263" max="263" width="14.42578125" style="28" customWidth="1"/>
    <col min="264" max="264" width="22.85546875" style="28" customWidth="1"/>
    <col min="265" max="265" width="15.42578125" style="28" customWidth="1"/>
    <col min="266" max="266" width="13.7109375" style="28" customWidth="1"/>
    <col min="267" max="267" width="14.85546875" style="28" customWidth="1"/>
    <col min="268" max="268" width="13.140625" style="28" customWidth="1"/>
    <col min="269" max="269" width="12.85546875" style="28" customWidth="1"/>
    <col min="270" max="270" width="16.28515625" style="28" customWidth="1"/>
    <col min="271" max="271" width="15.42578125" style="28" customWidth="1"/>
    <col min="272" max="272" width="8.85546875" style="28"/>
    <col min="273" max="273" width="11" style="28" bestFit="1" customWidth="1"/>
    <col min="274" max="512" width="8.85546875" style="28"/>
    <col min="513" max="513" width="6.28515625" style="28" customWidth="1"/>
    <col min="514" max="514" width="31.140625" style="28" customWidth="1"/>
    <col min="515" max="515" width="32.28515625" style="28" customWidth="1"/>
    <col min="516" max="516" width="16.85546875" style="28" customWidth="1"/>
    <col min="517" max="517" width="14.42578125" style="28" customWidth="1"/>
    <col min="518" max="518" width="19.140625" style="28" customWidth="1"/>
    <col min="519" max="519" width="14.42578125" style="28" customWidth="1"/>
    <col min="520" max="520" width="22.85546875" style="28" customWidth="1"/>
    <col min="521" max="521" width="15.42578125" style="28" customWidth="1"/>
    <col min="522" max="522" width="13.7109375" style="28" customWidth="1"/>
    <col min="523" max="523" width="14.85546875" style="28" customWidth="1"/>
    <col min="524" max="524" width="13.140625" style="28" customWidth="1"/>
    <col min="525" max="525" width="12.85546875" style="28" customWidth="1"/>
    <col min="526" max="526" width="16.28515625" style="28" customWidth="1"/>
    <col min="527" max="527" width="15.42578125" style="28" customWidth="1"/>
    <col min="528" max="528" width="8.85546875" style="28"/>
    <col min="529" max="529" width="11" style="28" bestFit="1" customWidth="1"/>
    <col min="530" max="768" width="8.85546875" style="28"/>
    <col min="769" max="769" width="6.28515625" style="28" customWidth="1"/>
    <col min="770" max="770" width="31.140625" style="28" customWidth="1"/>
    <col min="771" max="771" width="32.28515625" style="28" customWidth="1"/>
    <col min="772" max="772" width="16.85546875" style="28" customWidth="1"/>
    <col min="773" max="773" width="14.42578125" style="28" customWidth="1"/>
    <col min="774" max="774" width="19.140625" style="28" customWidth="1"/>
    <col min="775" max="775" width="14.42578125" style="28" customWidth="1"/>
    <col min="776" max="776" width="22.85546875" style="28" customWidth="1"/>
    <col min="777" max="777" width="15.42578125" style="28" customWidth="1"/>
    <col min="778" max="778" width="13.7109375" style="28" customWidth="1"/>
    <col min="779" max="779" width="14.85546875" style="28" customWidth="1"/>
    <col min="780" max="780" width="13.140625" style="28" customWidth="1"/>
    <col min="781" max="781" width="12.85546875" style="28" customWidth="1"/>
    <col min="782" max="782" width="16.28515625" style="28" customWidth="1"/>
    <col min="783" max="783" width="15.42578125" style="28" customWidth="1"/>
    <col min="784" max="784" width="8.85546875" style="28"/>
    <col min="785" max="785" width="11" style="28" bestFit="1" customWidth="1"/>
    <col min="786" max="1024" width="8.85546875" style="28"/>
    <col min="1025" max="1025" width="6.28515625" style="28" customWidth="1"/>
    <col min="1026" max="1026" width="31.140625" style="28" customWidth="1"/>
    <col min="1027" max="1027" width="32.28515625" style="28" customWidth="1"/>
    <col min="1028" max="1028" width="16.85546875" style="28" customWidth="1"/>
    <col min="1029" max="1029" width="14.42578125" style="28" customWidth="1"/>
    <col min="1030" max="1030" width="19.140625" style="28" customWidth="1"/>
    <col min="1031" max="1031" width="14.42578125" style="28" customWidth="1"/>
    <col min="1032" max="1032" width="22.85546875" style="28" customWidth="1"/>
    <col min="1033" max="1033" width="15.42578125" style="28" customWidth="1"/>
    <col min="1034" max="1034" width="13.7109375" style="28" customWidth="1"/>
    <col min="1035" max="1035" width="14.85546875" style="28" customWidth="1"/>
    <col min="1036" max="1036" width="13.140625" style="28" customWidth="1"/>
    <col min="1037" max="1037" width="12.85546875" style="28" customWidth="1"/>
    <col min="1038" max="1038" width="16.28515625" style="28" customWidth="1"/>
    <col min="1039" max="1039" width="15.42578125" style="28" customWidth="1"/>
    <col min="1040" max="1040" width="8.85546875" style="28"/>
    <col min="1041" max="1041" width="11" style="28" bestFit="1" customWidth="1"/>
    <col min="1042" max="1280" width="8.85546875" style="28"/>
    <col min="1281" max="1281" width="6.28515625" style="28" customWidth="1"/>
    <col min="1282" max="1282" width="31.140625" style="28" customWidth="1"/>
    <col min="1283" max="1283" width="32.28515625" style="28" customWidth="1"/>
    <col min="1284" max="1284" width="16.85546875" style="28" customWidth="1"/>
    <col min="1285" max="1285" width="14.42578125" style="28" customWidth="1"/>
    <col min="1286" max="1286" width="19.140625" style="28" customWidth="1"/>
    <col min="1287" max="1287" width="14.42578125" style="28" customWidth="1"/>
    <col min="1288" max="1288" width="22.85546875" style="28" customWidth="1"/>
    <col min="1289" max="1289" width="15.42578125" style="28" customWidth="1"/>
    <col min="1290" max="1290" width="13.7109375" style="28" customWidth="1"/>
    <col min="1291" max="1291" width="14.85546875" style="28" customWidth="1"/>
    <col min="1292" max="1292" width="13.140625" style="28" customWidth="1"/>
    <col min="1293" max="1293" width="12.85546875" style="28" customWidth="1"/>
    <col min="1294" max="1294" width="16.28515625" style="28" customWidth="1"/>
    <col min="1295" max="1295" width="15.42578125" style="28" customWidth="1"/>
    <col min="1296" max="1296" width="8.85546875" style="28"/>
    <col min="1297" max="1297" width="11" style="28" bestFit="1" customWidth="1"/>
    <col min="1298" max="1536" width="8.85546875" style="28"/>
    <col min="1537" max="1537" width="6.28515625" style="28" customWidth="1"/>
    <col min="1538" max="1538" width="31.140625" style="28" customWidth="1"/>
    <col min="1539" max="1539" width="32.28515625" style="28" customWidth="1"/>
    <col min="1540" max="1540" width="16.85546875" style="28" customWidth="1"/>
    <col min="1541" max="1541" width="14.42578125" style="28" customWidth="1"/>
    <col min="1542" max="1542" width="19.140625" style="28" customWidth="1"/>
    <col min="1543" max="1543" width="14.42578125" style="28" customWidth="1"/>
    <col min="1544" max="1544" width="22.85546875" style="28" customWidth="1"/>
    <col min="1545" max="1545" width="15.42578125" style="28" customWidth="1"/>
    <col min="1546" max="1546" width="13.7109375" style="28" customWidth="1"/>
    <col min="1547" max="1547" width="14.85546875" style="28" customWidth="1"/>
    <col min="1548" max="1548" width="13.140625" style="28" customWidth="1"/>
    <col min="1549" max="1549" width="12.85546875" style="28" customWidth="1"/>
    <col min="1550" max="1550" width="16.28515625" style="28" customWidth="1"/>
    <col min="1551" max="1551" width="15.42578125" style="28" customWidth="1"/>
    <col min="1552" max="1552" width="8.85546875" style="28"/>
    <col min="1553" max="1553" width="11" style="28" bestFit="1" customWidth="1"/>
    <col min="1554" max="1792" width="8.85546875" style="28"/>
    <col min="1793" max="1793" width="6.28515625" style="28" customWidth="1"/>
    <col min="1794" max="1794" width="31.140625" style="28" customWidth="1"/>
    <col min="1795" max="1795" width="32.28515625" style="28" customWidth="1"/>
    <col min="1796" max="1796" width="16.85546875" style="28" customWidth="1"/>
    <col min="1797" max="1797" width="14.42578125" style="28" customWidth="1"/>
    <col min="1798" max="1798" width="19.140625" style="28" customWidth="1"/>
    <col min="1799" max="1799" width="14.42578125" style="28" customWidth="1"/>
    <col min="1800" max="1800" width="22.85546875" style="28" customWidth="1"/>
    <col min="1801" max="1801" width="15.42578125" style="28" customWidth="1"/>
    <col min="1802" max="1802" width="13.7109375" style="28" customWidth="1"/>
    <col min="1803" max="1803" width="14.85546875" style="28" customWidth="1"/>
    <col min="1804" max="1804" width="13.140625" style="28" customWidth="1"/>
    <col min="1805" max="1805" width="12.85546875" style="28" customWidth="1"/>
    <col min="1806" max="1806" width="16.28515625" style="28" customWidth="1"/>
    <col min="1807" max="1807" width="15.42578125" style="28" customWidth="1"/>
    <col min="1808" max="1808" width="8.85546875" style="28"/>
    <col min="1809" max="1809" width="11" style="28" bestFit="1" customWidth="1"/>
    <col min="1810" max="2048" width="8.85546875" style="28"/>
    <col min="2049" max="2049" width="6.28515625" style="28" customWidth="1"/>
    <col min="2050" max="2050" width="31.140625" style="28" customWidth="1"/>
    <col min="2051" max="2051" width="32.28515625" style="28" customWidth="1"/>
    <col min="2052" max="2052" width="16.85546875" style="28" customWidth="1"/>
    <col min="2053" max="2053" width="14.42578125" style="28" customWidth="1"/>
    <col min="2054" max="2054" width="19.140625" style="28" customWidth="1"/>
    <col min="2055" max="2055" width="14.42578125" style="28" customWidth="1"/>
    <col min="2056" max="2056" width="22.85546875" style="28" customWidth="1"/>
    <col min="2057" max="2057" width="15.42578125" style="28" customWidth="1"/>
    <col min="2058" max="2058" width="13.7109375" style="28" customWidth="1"/>
    <col min="2059" max="2059" width="14.85546875" style="28" customWidth="1"/>
    <col min="2060" max="2060" width="13.140625" style="28" customWidth="1"/>
    <col min="2061" max="2061" width="12.85546875" style="28" customWidth="1"/>
    <col min="2062" max="2062" width="16.28515625" style="28" customWidth="1"/>
    <col min="2063" max="2063" width="15.42578125" style="28" customWidth="1"/>
    <col min="2064" max="2064" width="8.85546875" style="28"/>
    <col min="2065" max="2065" width="11" style="28" bestFit="1" customWidth="1"/>
    <col min="2066" max="2304" width="8.85546875" style="28"/>
    <col min="2305" max="2305" width="6.28515625" style="28" customWidth="1"/>
    <col min="2306" max="2306" width="31.140625" style="28" customWidth="1"/>
    <col min="2307" max="2307" width="32.28515625" style="28" customWidth="1"/>
    <col min="2308" max="2308" width="16.85546875" style="28" customWidth="1"/>
    <col min="2309" max="2309" width="14.42578125" style="28" customWidth="1"/>
    <col min="2310" max="2310" width="19.140625" style="28" customWidth="1"/>
    <col min="2311" max="2311" width="14.42578125" style="28" customWidth="1"/>
    <col min="2312" max="2312" width="22.85546875" style="28" customWidth="1"/>
    <col min="2313" max="2313" width="15.42578125" style="28" customWidth="1"/>
    <col min="2314" max="2314" width="13.7109375" style="28" customWidth="1"/>
    <col min="2315" max="2315" width="14.85546875" style="28" customWidth="1"/>
    <col min="2316" max="2316" width="13.140625" style="28" customWidth="1"/>
    <col min="2317" max="2317" width="12.85546875" style="28" customWidth="1"/>
    <col min="2318" max="2318" width="16.28515625" style="28" customWidth="1"/>
    <col min="2319" max="2319" width="15.42578125" style="28" customWidth="1"/>
    <col min="2320" max="2320" width="8.85546875" style="28"/>
    <col min="2321" max="2321" width="11" style="28" bestFit="1" customWidth="1"/>
    <col min="2322" max="2560" width="8.85546875" style="28"/>
    <col min="2561" max="2561" width="6.28515625" style="28" customWidth="1"/>
    <col min="2562" max="2562" width="31.140625" style="28" customWidth="1"/>
    <col min="2563" max="2563" width="32.28515625" style="28" customWidth="1"/>
    <col min="2564" max="2564" width="16.85546875" style="28" customWidth="1"/>
    <col min="2565" max="2565" width="14.42578125" style="28" customWidth="1"/>
    <col min="2566" max="2566" width="19.140625" style="28" customWidth="1"/>
    <col min="2567" max="2567" width="14.42578125" style="28" customWidth="1"/>
    <col min="2568" max="2568" width="22.85546875" style="28" customWidth="1"/>
    <col min="2569" max="2569" width="15.42578125" style="28" customWidth="1"/>
    <col min="2570" max="2570" width="13.7109375" style="28" customWidth="1"/>
    <col min="2571" max="2571" width="14.85546875" style="28" customWidth="1"/>
    <col min="2572" max="2572" width="13.140625" style="28" customWidth="1"/>
    <col min="2573" max="2573" width="12.85546875" style="28" customWidth="1"/>
    <col min="2574" max="2574" width="16.28515625" style="28" customWidth="1"/>
    <col min="2575" max="2575" width="15.42578125" style="28" customWidth="1"/>
    <col min="2576" max="2576" width="8.85546875" style="28"/>
    <col min="2577" max="2577" width="11" style="28" bestFit="1" customWidth="1"/>
    <col min="2578" max="2816" width="8.85546875" style="28"/>
    <col min="2817" max="2817" width="6.28515625" style="28" customWidth="1"/>
    <col min="2818" max="2818" width="31.140625" style="28" customWidth="1"/>
    <col min="2819" max="2819" width="32.28515625" style="28" customWidth="1"/>
    <col min="2820" max="2820" width="16.85546875" style="28" customWidth="1"/>
    <col min="2821" max="2821" width="14.42578125" style="28" customWidth="1"/>
    <col min="2822" max="2822" width="19.140625" style="28" customWidth="1"/>
    <col min="2823" max="2823" width="14.42578125" style="28" customWidth="1"/>
    <col min="2824" max="2824" width="22.85546875" style="28" customWidth="1"/>
    <col min="2825" max="2825" width="15.42578125" style="28" customWidth="1"/>
    <col min="2826" max="2826" width="13.7109375" style="28" customWidth="1"/>
    <col min="2827" max="2827" width="14.85546875" style="28" customWidth="1"/>
    <col min="2828" max="2828" width="13.140625" style="28" customWidth="1"/>
    <col min="2829" max="2829" width="12.85546875" style="28" customWidth="1"/>
    <col min="2830" max="2830" width="16.28515625" style="28" customWidth="1"/>
    <col min="2831" max="2831" width="15.42578125" style="28" customWidth="1"/>
    <col min="2832" max="2832" width="8.85546875" style="28"/>
    <col min="2833" max="2833" width="11" style="28" bestFit="1" customWidth="1"/>
    <col min="2834" max="3072" width="8.85546875" style="28"/>
    <col min="3073" max="3073" width="6.28515625" style="28" customWidth="1"/>
    <col min="3074" max="3074" width="31.140625" style="28" customWidth="1"/>
    <col min="3075" max="3075" width="32.28515625" style="28" customWidth="1"/>
    <col min="3076" max="3076" width="16.85546875" style="28" customWidth="1"/>
    <col min="3077" max="3077" width="14.42578125" style="28" customWidth="1"/>
    <col min="3078" max="3078" width="19.140625" style="28" customWidth="1"/>
    <col min="3079" max="3079" width="14.42578125" style="28" customWidth="1"/>
    <col min="3080" max="3080" width="22.85546875" style="28" customWidth="1"/>
    <col min="3081" max="3081" width="15.42578125" style="28" customWidth="1"/>
    <col min="3082" max="3082" width="13.7109375" style="28" customWidth="1"/>
    <col min="3083" max="3083" width="14.85546875" style="28" customWidth="1"/>
    <col min="3084" max="3084" width="13.140625" style="28" customWidth="1"/>
    <col min="3085" max="3085" width="12.85546875" style="28" customWidth="1"/>
    <col min="3086" max="3086" width="16.28515625" style="28" customWidth="1"/>
    <col min="3087" max="3087" width="15.42578125" style="28" customWidth="1"/>
    <col min="3088" max="3088" width="8.85546875" style="28"/>
    <col min="3089" max="3089" width="11" style="28" bestFit="1" customWidth="1"/>
    <col min="3090" max="3328" width="8.85546875" style="28"/>
    <col min="3329" max="3329" width="6.28515625" style="28" customWidth="1"/>
    <col min="3330" max="3330" width="31.140625" style="28" customWidth="1"/>
    <col min="3331" max="3331" width="32.28515625" style="28" customWidth="1"/>
    <col min="3332" max="3332" width="16.85546875" style="28" customWidth="1"/>
    <col min="3333" max="3333" width="14.42578125" style="28" customWidth="1"/>
    <col min="3334" max="3334" width="19.140625" style="28" customWidth="1"/>
    <col min="3335" max="3335" width="14.42578125" style="28" customWidth="1"/>
    <col min="3336" max="3336" width="22.85546875" style="28" customWidth="1"/>
    <col min="3337" max="3337" width="15.42578125" style="28" customWidth="1"/>
    <col min="3338" max="3338" width="13.7109375" style="28" customWidth="1"/>
    <col min="3339" max="3339" width="14.85546875" style="28" customWidth="1"/>
    <col min="3340" max="3340" width="13.140625" style="28" customWidth="1"/>
    <col min="3341" max="3341" width="12.85546875" style="28" customWidth="1"/>
    <col min="3342" max="3342" width="16.28515625" style="28" customWidth="1"/>
    <col min="3343" max="3343" width="15.42578125" style="28" customWidth="1"/>
    <col min="3344" max="3344" width="8.85546875" style="28"/>
    <col min="3345" max="3345" width="11" style="28" bestFit="1" customWidth="1"/>
    <col min="3346" max="3584" width="8.85546875" style="28"/>
    <col min="3585" max="3585" width="6.28515625" style="28" customWidth="1"/>
    <col min="3586" max="3586" width="31.140625" style="28" customWidth="1"/>
    <col min="3587" max="3587" width="32.28515625" style="28" customWidth="1"/>
    <col min="3588" max="3588" width="16.85546875" style="28" customWidth="1"/>
    <col min="3589" max="3589" width="14.42578125" style="28" customWidth="1"/>
    <col min="3590" max="3590" width="19.140625" style="28" customWidth="1"/>
    <col min="3591" max="3591" width="14.42578125" style="28" customWidth="1"/>
    <col min="3592" max="3592" width="22.85546875" style="28" customWidth="1"/>
    <col min="3593" max="3593" width="15.42578125" style="28" customWidth="1"/>
    <col min="3594" max="3594" width="13.7109375" style="28" customWidth="1"/>
    <col min="3595" max="3595" width="14.85546875" style="28" customWidth="1"/>
    <col min="3596" max="3596" width="13.140625" style="28" customWidth="1"/>
    <col min="3597" max="3597" width="12.85546875" style="28" customWidth="1"/>
    <col min="3598" max="3598" width="16.28515625" style="28" customWidth="1"/>
    <col min="3599" max="3599" width="15.42578125" style="28" customWidth="1"/>
    <col min="3600" max="3600" width="8.85546875" style="28"/>
    <col min="3601" max="3601" width="11" style="28" bestFit="1" customWidth="1"/>
    <col min="3602" max="3840" width="8.85546875" style="28"/>
    <col min="3841" max="3841" width="6.28515625" style="28" customWidth="1"/>
    <col min="3842" max="3842" width="31.140625" style="28" customWidth="1"/>
    <col min="3843" max="3843" width="32.28515625" style="28" customWidth="1"/>
    <col min="3844" max="3844" width="16.85546875" style="28" customWidth="1"/>
    <col min="3845" max="3845" width="14.42578125" style="28" customWidth="1"/>
    <col min="3846" max="3846" width="19.140625" style="28" customWidth="1"/>
    <col min="3847" max="3847" width="14.42578125" style="28" customWidth="1"/>
    <col min="3848" max="3848" width="22.85546875" style="28" customWidth="1"/>
    <col min="3849" max="3849" width="15.42578125" style="28" customWidth="1"/>
    <col min="3850" max="3850" width="13.7109375" style="28" customWidth="1"/>
    <col min="3851" max="3851" width="14.85546875" style="28" customWidth="1"/>
    <col min="3852" max="3852" width="13.140625" style="28" customWidth="1"/>
    <col min="3853" max="3853" width="12.85546875" style="28" customWidth="1"/>
    <col min="3854" max="3854" width="16.28515625" style="28" customWidth="1"/>
    <col min="3855" max="3855" width="15.42578125" style="28" customWidth="1"/>
    <col min="3856" max="3856" width="8.85546875" style="28"/>
    <col min="3857" max="3857" width="11" style="28" bestFit="1" customWidth="1"/>
    <col min="3858" max="4096" width="8.85546875" style="28"/>
    <col min="4097" max="4097" width="6.28515625" style="28" customWidth="1"/>
    <col min="4098" max="4098" width="31.140625" style="28" customWidth="1"/>
    <col min="4099" max="4099" width="32.28515625" style="28" customWidth="1"/>
    <col min="4100" max="4100" width="16.85546875" style="28" customWidth="1"/>
    <col min="4101" max="4101" width="14.42578125" style="28" customWidth="1"/>
    <col min="4102" max="4102" width="19.140625" style="28" customWidth="1"/>
    <col min="4103" max="4103" width="14.42578125" style="28" customWidth="1"/>
    <col min="4104" max="4104" width="22.85546875" style="28" customWidth="1"/>
    <col min="4105" max="4105" width="15.42578125" style="28" customWidth="1"/>
    <col min="4106" max="4106" width="13.7109375" style="28" customWidth="1"/>
    <col min="4107" max="4107" width="14.85546875" style="28" customWidth="1"/>
    <col min="4108" max="4108" width="13.140625" style="28" customWidth="1"/>
    <col min="4109" max="4109" width="12.85546875" style="28" customWidth="1"/>
    <col min="4110" max="4110" width="16.28515625" style="28" customWidth="1"/>
    <col min="4111" max="4111" width="15.42578125" style="28" customWidth="1"/>
    <col min="4112" max="4112" width="8.85546875" style="28"/>
    <col min="4113" max="4113" width="11" style="28" bestFit="1" customWidth="1"/>
    <col min="4114" max="4352" width="8.85546875" style="28"/>
    <col min="4353" max="4353" width="6.28515625" style="28" customWidth="1"/>
    <col min="4354" max="4354" width="31.140625" style="28" customWidth="1"/>
    <col min="4355" max="4355" width="32.28515625" style="28" customWidth="1"/>
    <col min="4356" max="4356" width="16.85546875" style="28" customWidth="1"/>
    <col min="4357" max="4357" width="14.42578125" style="28" customWidth="1"/>
    <col min="4358" max="4358" width="19.140625" style="28" customWidth="1"/>
    <col min="4359" max="4359" width="14.42578125" style="28" customWidth="1"/>
    <col min="4360" max="4360" width="22.85546875" style="28" customWidth="1"/>
    <col min="4361" max="4361" width="15.42578125" style="28" customWidth="1"/>
    <col min="4362" max="4362" width="13.7109375" style="28" customWidth="1"/>
    <col min="4363" max="4363" width="14.85546875" style="28" customWidth="1"/>
    <col min="4364" max="4364" width="13.140625" style="28" customWidth="1"/>
    <col min="4365" max="4365" width="12.85546875" style="28" customWidth="1"/>
    <col min="4366" max="4366" width="16.28515625" style="28" customWidth="1"/>
    <col min="4367" max="4367" width="15.42578125" style="28" customWidth="1"/>
    <col min="4368" max="4368" width="8.85546875" style="28"/>
    <col min="4369" max="4369" width="11" style="28" bestFit="1" customWidth="1"/>
    <col min="4370" max="4608" width="8.85546875" style="28"/>
    <col min="4609" max="4609" width="6.28515625" style="28" customWidth="1"/>
    <col min="4610" max="4610" width="31.140625" style="28" customWidth="1"/>
    <col min="4611" max="4611" width="32.28515625" style="28" customWidth="1"/>
    <col min="4612" max="4612" width="16.85546875" style="28" customWidth="1"/>
    <col min="4613" max="4613" width="14.42578125" style="28" customWidth="1"/>
    <col min="4614" max="4614" width="19.140625" style="28" customWidth="1"/>
    <col min="4615" max="4615" width="14.42578125" style="28" customWidth="1"/>
    <col min="4616" max="4616" width="22.85546875" style="28" customWidth="1"/>
    <col min="4617" max="4617" width="15.42578125" style="28" customWidth="1"/>
    <col min="4618" max="4618" width="13.7109375" style="28" customWidth="1"/>
    <col min="4619" max="4619" width="14.85546875" style="28" customWidth="1"/>
    <col min="4620" max="4620" width="13.140625" style="28" customWidth="1"/>
    <col min="4621" max="4621" width="12.85546875" style="28" customWidth="1"/>
    <col min="4622" max="4622" width="16.28515625" style="28" customWidth="1"/>
    <col min="4623" max="4623" width="15.42578125" style="28" customWidth="1"/>
    <col min="4624" max="4624" width="8.85546875" style="28"/>
    <col min="4625" max="4625" width="11" style="28" bestFit="1" customWidth="1"/>
    <col min="4626" max="4864" width="8.85546875" style="28"/>
    <col min="4865" max="4865" width="6.28515625" style="28" customWidth="1"/>
    <col min="4866" max="4866" width="31.140625" style="28" customWidth="1"/>
    <col min="4867" max="4867" width="32.28515625" style="28" customWidth="1"/>
    <col min="4868" max="4868" width="16.85546875" style="28" customWidth="1"/>
    <col min="4869" max="4869" width="14.42578125" style="28" customWidth="1"/>
    <col min="4870" max="4870" width="19.140625" style="28" customWidth="1"/>
    <col min="4871" max="4871" width="14.42578125" style="28" customWidth="1"/>
    <col min="4872" max="4872" width="22.85546875" style="28" customWidth="1"/>
    <col min="4873" max="4873" width="15.42578125" style="28" customWidth="1"/>
    <col min="4874" max="4874" width="13.7109375" style="28" customWidth="1"/>
    <col min="4875" max="4875" width="14.85546875" style="28" customWidth="1"/>
    <col min="4876" max="4876" width="13.140625" style="28" customWidth="1"/>
    <col min="4877" max="4877" width="12.85546875" style="28" customWidth="1"/>
    <col min="4878" max="4878" width="16.28515625" style="28" customWidth="1"/>
    <col min="4879" max="4879" width="15.42578125" style="28" customWidth="1"/>
    <col min="4880" max="4880" width="8.85546875" style="28"/>
    <col min="4881" max="4881" width="11" style="28" bestFit="1" customWidth="1"/>
    <col min="4882" max="5120" width="8.85546875" style="28"/>
    <col min="5121" max="5121" width="6.28515625" style="28" customWidth="1"/>
    <col min="5122" max="5122" width="31.140625" style="28" customWidth="1"/>
    <col min="5123" max="5123" width="32.28515625" style="28" customWidth="1"/>
    <col min="5124" max="5124" width="16.85546875" style="28" customWidth="1"/>
    <col min="5125" max="5125" width="14.42578125" style="28" customWidth="1"/>
    <col min="5126" max="5126" width="19.140625" style="28" customWidth="1"/>
    <col min="5127" max="5127" width="14.42578125" style="28" customWidth="1"/>
    <col min="5128" max="5128" width="22.85546875" style="28" customWidth="1"/>
    <col min="5129" max="5129" width="15.42578125" style="28" customWidth="1"/>
    <col min="5130" max="5130" width="13.7109375" style="28" customWidth="1"/>
    <col min="5131" max="5131" width="14.85546875" style="28" customWidth="1"/>
    <col min="5132" max="5132" width="13.140625" style="28" customWidth="1"/>
    <col min="5133" max="5133" width="12.85546875" style="28" customWidth="1"/>
    <col min="5134" max="5134" width="16.28515625" style="28" customWidth="1"/>
    <col min="5135" max="5135" width="15.42578125" style="28" customWidth="1"/>
    <col min="5136" max="5136" width="8.85546875" style="28"/>
    <col min="5137" max="5137" width="11" style="28" bestFit="1" customWidth="1"/>
    <col min="5138" max="5376" width="8.85546875" style="28"/>
    <col min="5377" max="5377" width="6.28515625" style="28" customWidth="1"/>
    <col min="5378" max="5378" width="31.140625" style="28" customWidth="1"/>
    <col min="5379" max="5379" width="32.28515625" style="28" customWidth="1"/>
    <col min="5380" max="5380" width="16.85546875" style="28" customWidth="1"/>
    <col min="5381" max="5381" width="14.42578125" style="28" customWidth="1"/>
    <col min="5382" max="5382" width="19.140625" style="28" customWidth="1"/>
    <col min="5383" max="5383" width="14.42578125" style="28" customWidth="1"/>
    <col min="5384" max="5384" width="22.85546875" style="28" customWidth="1"/>
    <col min="5385" max="5385" width="15.42578125" style="28" customWidth="1"/>
    <col min="5386" max="5386" width="13.7109375" style="28" customWidth="1"/>
    <col min="5387" max="5387" width="14.85546875" style="28" customWidth="1"/>
    <col min="5388" max="5388" width="13.140625" style="28" customWidth="1"/>
    <col min="5389" max="5389" width="12.85546875" style="28" customWidth="1"/>
    <col min="5390" max="5390" width="16.28515625" style="28" customWidth="1"/>
    <col min="5391" max="5391" width="15.42578125" style="28" customWidth="1"/>
    <col min="5392" max="5392" width="8.85546875" style="28"/>
    <col min="5393" max="5393" width="11" style="28" bestFit="1" customWidth="1"/>
    <col min="5394" max="5632" width="8.85546875" style="28"/>
    <col min="5633" max="5633" width="6.28515625" style="28" customWidth="1"/>
    <col min="5634" max="5634" width="31.140625" style="28" customWidth="1"/>
    <col min="5635" max="5635" width="32.28515625" style="28" customWidth="1"/>
    <col min="5636" max="5636" width="16.85546875" style="28" customWidth="1"/>
    <col min="5637" max="5637" width="14.42578125" style="28" customWidth="1"/>
    <col min="5638" max="5638" width="19.140625" style="28" customWidth="1"/>
    <col min="5639" max="5639" width="14.42578125" style="28" customWidth="1"/>
    <col min="5640" max="5640" width="22.85546875" style="28" customWidth="1"/>
    <col min="5641" max="5641" width="15.42578125" style="28" customWidth="1"/>
    <col min="5642" max="5642" width="13.7109375" style="28" customWidth="1"/>
    <col min="5643" max="5643" width="14.85546875" style="28" customWidth="1"/>
    <col min="5644" max="5644" width="13.140625" style="28" customWidth="1"/>
    <col min="5645" max="5645" width="12.85546875" style="28" customWidth="1"/>
    <col min="5646" max="5646" width="16.28515625" style="28" customWidth="1"/>
    <col min="5647" max="5647" width="15.42578125" style="28" customWidth="1"/>
    <col min="5648" max="5648" width="8.85546875" style="28"/>
    <col min="5649" max="5649" width="11" style="28" bestFit="1" customWidth="1"/>
    <col min="5650" max="5888" width="8.85546875" style="28"/>
    <col min="5889" max="5889" width="6.28515625" style="28" customWidth="1"/>
    <col min="5890" max="5890" width="31.140625" style="28" customWidth="1"/>
    <col min="5891" max="5891" width="32.28515625" style="28" customWidth="1"/>
    <col min="5892" max="5892" width="16.85546875" style="28" customWidth="1"/>
    <col min="5893" max="5893" width="14.42578125" style="28" customWidth="1"/>
    <col min="5894" max="5894" width="19.140625" style="28" customWidth="1"/>
    <col min="5895" max="5895" width="14.42578125" style="28" customWidth="1"/>
    <col min="5896" max="5896" width="22.85546875" style="28" customWidth="1"/>
    <col min="5897" max="5897" width="15.42578125" style="28" customWidth="1"/>
    <col min="5898" max="5898" width="13.7109375" style="28" customWidth="1"/>
    <col min="5899" max="5899" width="14.85546875" style="28" customWidth="1"/>
    <col min="5900" max="5900" width="13.140625" style="28" customWidth="1"/>
    <col min="5901" max="5901" width="12.85546875" style="28" customWidth="1"/>
    <col min="5902" max="5902" width="16.28515625" style="28" customWidth="1"/>
    <col min="5903" max="5903" width="15.42578125" style="28" customWidth="1"/>
    <col min="5904" max="5904" width="8.85546875" style="28"/>
    <col min="5905" max="5905" width="11" style="28" bestFit="1" customWidth="1"/>
    <col min="5906" max="6144" width="8.85546875" style="28"/>
    <col min="6145" max="6145" width="6.28515625" style="28" customWidth="1"/>
    <col min="6146" max="6146" width="31.140625" style="28" customWidth="1"/>
    <col min="6147" max="6147" width="32.28515625" style="28" customWidth="1"/>
    <col min="6148" max="6148" width="16.85546875" style="28" customWidth="1"/>
    <col min="6149" max="6149" width="14.42578125" style="28" customWidth="1"/>
    <col min="6150" max="6150" width="19.140625" style="28" customWidth="1"/>
    <col min="6151" max="6151" width="14.42578125" style="28" customWidth="1"/>
    <col min="6152" max="6152" width="22.85546875" style="28" customWidth="1"/>
    <col min="6153" max="6153" width="15.42578125" style="28" customWidth="1"/>
    <col min="6154" max="6154" width="13.7109375" style="28" customWidth="1"/>
    <col min="6155" max="6155" width="14.85546875" style="28" customWidth="1"/>
    <col min="6156" max="6156" width="13.140625" style="28" customWidth="1"/>
    <col min="6157" max="6157" width="12.85546875" style="28" customWidth="1"/>
    <col min="6158" max="6158" width="16.28515625" style="28" customWidth="1"/>
    <col min="6159" max="6159" width="15.42578125" style="28" customWidth="1"/>
    <col min="6160" max="6160" width="8.85546875" style="28"/>
    <col min="6161" max="6161" width="11" style="28" bestFit="1" customWidth="1"/>
    <col min="6162" max="6400" width="8.85546875" style="28"/>
    <col min="6401" max="6401" width="6.28515625" style="28" customWidth="1"/>
    <col min="6402" max="6402" width="31.140625" style="28" customWidth="1"/>
    <col min="6403" max="6403" width="32.28515625" style="28" customWidth="1"/>
    <col min="6404" max="6404" width="16.85546875" style="28" customWidth="1"/>
    <col min="6405" max="6405" width="14.42578125" style="28" customWidth="1"/>
    <col min="6406" max="6406" width="19.140625" style="28" customWidth="1"/>
    <col min="6407" max="6407" width="14.42578125" style="28" customWidth="1"/>
    <col min="6408" max="6408" width="22.85546875" style="28" customWidth="1"/>
    <col min="6409" max="6409" width="15.42578125" style="28" customWidth="1"/>
    <col min="6410" max="6410" width="13.7109375" style="28" customWidth="1"/>
    <col min="6411" max="6411" width="14.85546875" style="28" customWidth="1"/>
    <col min="6412" max="6412" width="13.140625" style="28" customWidth="1"/>
    <col min="6413" max="6413" width="12.85546875" style="28" customWidth="1"/>
    <col min="6414" max="6414" width="16.28515625" style="28" customWidth="1"/>
    <col min="6415" max="6415" width="15.42578125" style="28" customWidth="1"/>
    <col min="6416" max="6416" width="8.85546875" style="28"/>
    <col min="6417" max="6417" width="11" style="28" bestFit="1" customWidth="1"/>
    <col min="6418" max="6656" width="8.85546875" style="28"/>
    <col min="6657" max="6657" width="6.28515625" style="28" customWidth="1"/>
    <col min="6658" max="6658" width="31.140625" style="28" customWidth="1"/>
    <col min="6659" max="6659" width="32.28515625" style="28" customWidth="1"/>
    <col min="6660" max="6660" width="16.85546875" style="28" customWidth="1"/>
    <col min="6661" max="6661" width="14.42578125" style="28" customWidth="1"/>
    <col min="6662" max="6662" width="19.140625" style="28" customWidth="1"/>
    <col min="6663" max="6663" width="14.42578125" style="28" customWidth="1"/>
    <col min="6664" max="6664" width="22.85546875" style="28" customWidth="1"/>
    <col min="6665" max="6665" width="15.42578125" style="28" customWidth="1"/>
    <col min="6666" max="6666" width="13.7109375" style="28" customWidth="1"/>
    <col min="6667" max="6667" width="14.85546875" style="28" customWidth="1"/>
    <col min="6668" max="6668" width="13.140625" style="28" customWidth="1"/>
    <col min="6669" max="6669" width="12.85546875" style="28" customWidth="1"/>
    <col min="6670" max="6670" width="16.28515625" style="28" customWidth="1"/>
    <col min="6671" max="6671" width="15.42578125" style="28" customWidth="1"/>
    <col min="6672" max="6672" width="8.85546875" style="28"/>
    <col min="6673" max="6673" width="11" style="28" bestFit="1" customWidth="1"/>
    <col min="6674" max="6912" width="8.85546875" style="28"/>
    <col min="6913" max="6913" width="6.28515625" style="28" customWidth="1"/>
    <col min="6914" max="6914" width="31.140625" style="28" customWidth="1"/>
    <col min="6915" max="6915" width="32.28515625" style="28" customWidth="1"/>
    <col min="6916" max="6916" width="16.85546875" style="28" customWidth="1"/>
    <col min="6917" max="6917" width="14.42578125" style="28" customWidth="1"/>
    <col min="6918" max="6918" width="19.140625" style="28" customWidth="1"/>
    <col min="6919" max="6919" width="14.42578125" style="28" customWidth="1"/>
    <col min="6920" max="6920" width="22.85546875" style="28" customWidth="1"/>
    <col min="6921" max="6921" width="15.42578125" style="28" customWidth="1"/>
    <col min="6922" max="6922" width="13.7109375" style="28" customWidth="1"/>
    <col min="6923" max="6923" width="14.85546875" style="28" customWidth="1"/>
    <col min="6924" max="6924" width="13.140625" style="28" customWidth="1"/>
    <col min="6925" max="6925" width="12.85546875" style="28" customWidth="1"/>
    <col min="6926" max="6926" width="16.28515625" style="28" customWidth="1"/>
    <col min="6927" max="6927" width="15.42578125" style="28" customWidth="1"/>
    <col min="6928" max="6928" width="8.85546875" style="28"/>
    <col min="6929" max="6929" width="11" style="28" bestFit="1" customWidth="1"/>
    <col min="6930" max="7168" width="8.85546875" style="28"/>
    <col min="7169" max="7169" width="6.28515625" style="28" customWidth="1"/>
    <col min="7170" max="7170" width="31.140625" style="28" customWidth="1"/>
    <col min="7171" max="7171" width="32.28515625" style="28" customWidth="1"/>
    <col min="7172" max="7172" width="16.85546875" style="28" customWidth="1"/>
    <col min="7173" max="7173" width="14.42578125" style="28" customWidth="1"/>
    <col min="7174" max="7174" width="19.140625" style="28" customWidth="1"/>
    <col min="7175" max="7175" width="14.42578125" style="28" customWidth="1"/>
    <col min="7176" max="7176" width="22.85546875" style="28" customWidth="1"/>
    <col min="7177" max="7177" width="15.42578125" style="28" customWidth="1"/>
    <col min="7178" max="7178" width="13.7109375" style="28" customWidth="1"/>
    <col min="7179" max="7179" width="14.85546875" style="28" customWidth="1"/>
    <col min="7180" max="7180" width="13.140625" style="28" customWidth="1"/>
    <col min="7181" max="7181" width="12.85546875" style="28" customWidth="1"/>
    <col min="7182" max="7182" width="16.28515625" style="28" customWidth="1"/>
    <col min="7183" max="7183" width="15.42578125" style="28" customWidth="1"/>
    <col min="7184" max="7184" width="8.85546875" style="28"/>
    <col min="7185" max="7185" width="11" style="28" bestFit="1" customWidth="1"/>
    <col min="7186" max="7424" width="8.85546875" style="28"/>
    <col min="7425" max="7425" width="6.28515625" style="28" customWidth="1"/>
    <col min="7426" max="7426" width="31.140625" style="28" customWidth="1"/>
    <col min="7427" max="7427" width="32.28515625" style="28" customWidth="1"/>
    <col min="7428" max="7428" width="16.85546875" style="28" customWidth="1"/>
    <col min="7429" max="7429" width="14.42578125" style="28" customWidth="1"/>
    <col min="7430" max="7430" width="19.140625" style="28" customWidth="1"/>
    <col min="7431" max="7431" width="14.42578125" style="28" customWidth="1"/>
    <col min="7432" max="7432" width="22.85546875" style="28" customWidth="1"/>
    <col min="7433" max="7433" width="15.42578125" style="28" customWidth="1"/>
    <col min="7434" max="7434" width="13.7109375" style="28" customWidth="1"/>
    <col min="7435" max="7435" width="14.85546875" style="28" customWidth="1"/>
    <col min="7436" max="7436" width="13.140625" style="28" customWidth="1"/>
    <col min="7437" max="7437" width="12.85546875" style="28" customWidth="1"/>
    <col min="7438" max="7438" width="16.28515625" style="28" customWidth="1"/>
    <col min="7439" max="7439" width="15.42578125" style="28" customWidth="1"/>
    <col min="7440" max="7440" width="8.85546875" style="28"/>
    <col min="7441" max="7441" width="11" style="28" bestFit="1" customWidth="1"/>
    <col min="7442" max="7680" width="8.85546875" style="28"/>
    <col min="7681" max="7681" width="6.28515625" style="28" customWidth="1"/>
    <col min="7682" max="7682" width="31.140625" style="28" customWidth="1"/>
    <col min="7683" max="7683" width="32.28515625" style="28" customWidth="1"/>
    <col min="7684" max="7684" width="16.85546875" style="28" customWidth="1"/>
    <col min="7685" max="7685" width="14.42578125" style="28" customWidth="1"/>
    <col min="7686" max="7686" width="19.140625" style="28" customWidth="1"/>
    <col min="7687" max="7687" width="14.42578125" style="28" customWidth="1"/>
    <col min="7688" max="7688" width="22.85546875" style="28" customWidth="1"/>
    <col min="7689" max="7689" width="15.42578125" style="28" customWidth="1"/>
    <col min="7690" max="7690" width="13.7109375" style="28" customWidth="1"/>
    <col min="7691" max="7691" width="14.85546875" style="28" customWidth="1"/>
    <col min="7692" max="7692" width="13.140625" style="28" customWidth="1"/>
    <col min="7693" max="7693" width="12.85546875" style="28" customWidth="1"/>
    <col min="7694" max="7694" width="16.28515625" style="28" customWidth="1"/>
    <col min="7695" max="7695" width="15.42578125" style="28" customWidth="1"/>
    <col min="7696" max="7696" width="8.85546875" style="28"/>
    <col min="7697" max="7697" width="11" style="28" bestFit="1" customWidth="1"/>
    <col min="7698" max="7936" width="8.85546875" style="28"/>
    <col min="7937" max="7937" width="6.28515625" style="28" customWidth="1"/>
    <col min="7938" max="7938" width="31.140625" style="28" customWidth="1"/>
    <col min="7939" max="7939" width="32.28515625" style="28" customWidth="1"/>
    <col min="7940" max="7940" width="16.85546875" style="28" customWidth="1"/>
    <col min="7941" max="7941" width="14.42578125" style="28" customWidth="1"/>
    <col min="7942" max="7942" width="19.140625" style="28" customWidth="1"/>
    <col min="7943" max="7943" width="14.42578125" style="28" customWidth="1"/>
    <col min="7944" max="7944" width="22.85546875" style="28" customWidth="1"/>
    <col min="7945" max="7945" width="15.42578125" style="28" customWidth="1"/>
    <col min="7946" max="7946" width="13.7109375" style="28" customWidth="1"/>
    <col min="7947" max="7947" width="14.85546875" style="28" customWidth="1"/>
    <col min="7948" max="7948" width="13.140625" style="28" customWidth="1"/>
    <col min="7949" max="7949" width="12.85546875" style="28" customWidth="1"/>
    <col min="7950" max="7950" width="16.28515625" style="28" customWidth="1"/>
    <col min="7951" max="7951" width="15.42578125" style="28" customWidth="1"/>
    <col min="7952" max="7952" width="8.85546875" style="28"/>
    <col min="7953" max="7953" width="11" style="28" bestFit="1" customWidth="1"/>
    <col min="7954" max="8192" width="8.85546875" style="28"/>
    <col min="8193" max="8193" width="6.28515625" style="28" customWidth="1"/>
    <col min="8194" max="8194" width="31.140625" style="28" customWidth="1"/>
    <col min="8195" max="8195" width="32.28515625" style="28" customWidth="1"/>
    <col min="8196" max="8196" width="16.85546875" style="28" customWidth="1"/>
    <col min="8197" max="8197" width="14.42578125" style="28" customWidth="1"/>
    <col min="8198" max="8198" width="19.140625" style="28" customWidth="1"/>
    <col min="8199" max="8199" width="14.42578125" style="28" customWidth="1"/>
    <col min="8200" max="8200" width="22.85546875" style="28" customWidth="1"/>
    <col min="8201" max="8201" width="15.42578125" style="28" customWidth="1"/>
    <col min="8202" max="8202" width="13.7109375" style="28" customWidth="1"/>
    <col min="8203" max="8203" width="14.85546875" style="28" customWidth="1"/>
    <col min="8204" max="8204" width="13.140625" style="28" customWidth="1"/>
    <col min="8205" max="8205" width="12.85546875" style="28" customWidth="1"/>
    <col min="8206" max="8206" width="16.28515625" style="28" customWidth="1"/>
    <col min="8207" max="8207" width="15.42578125" style="28" customWidth="1"/>
    <col min="8208" max="8208" width="8.85546875" style="28"/>
    <col min="8209" max="8209" width="11" style="28" bestFit="1" customWidth="1"/>
    <col min="8210" max="8448" width="8.85546875" style="28"/>
    <col min="8449" max="8449" width="6.28515625" style="28" customWidth="1"/>
    <col min="8450" max="8450" width="31.140625" style="28" customWidth="1"/>
    <col min="8451" max="8451" width="32.28515625" style="28" customWidth="1"/>
    <col min="8452" max="8452" width="16.85546875" style="28" customWidth="1"/>
    <col min="8453" max="8453" width="14.42578125" style="28" customWidth="1"/>
    <col min="8454" max="8454" width="19.140625" style="28" customWidth="1"/>
    <col min="8455" max="8455" width="14.42578125" style="28" customWidth="1"/>
    <col min="8456" max="8456" width="22.85546875" style="28" customWidth="1"/>
    <col min="8457" max="8457" width="15.42578125" style="28" customWidth="1"/>
    <col min="8458" max="8458" width="13.7109375" style="28" customWidth="1"/>
    <col min="8459" max="8459" width="14.85546875" style="28" customWidth="1"/>
    <col min="8460" max="8460" width="13.140625" style="28" customWidth="1"/>
    <col min="8461" max="8461" width="12.85546875" style="28" customWidth="1"/>
    <col min="8462" max="8462" width="16.28515625" style="28" customWidth="1"/>
    <col min="8463" max="8463" width="15.42578125" style="28" customWidth="1"/>
    <col min="8464" max="8464" width="8.85546875" style="28"/>
    <col min="8465" max="8465" width="11" style="28" bestFit="1" customWidth="1"/>
    <col min="8466" max="8704" width="8.85546875" style="28"/>
    <col min="8705" max="8705" width="6.28515625" style="28" customWidth="1"/>
    <col min="8706" max="8706" width="31.140625" style="28" customWidth="1"/>
    <col min="8707" max="8707" width="32.28515625" style="28" customWidth="1"/>
    <col min="8708" max="8708" width="16.85546875" style="28" customWidth="1"/>
    <col min="8709" max="8709" width="14.42578125" style="28" customWidth="1"/>
    <col min="8710" max="8710" width="19.140625" style="28" customWidth="1"/>
    <col min="8711" max="8711" width="14.42578125" style="28" customWidth="1"/>
    <col min="8712" max="8712" width="22.85546875" style="28" customWidth="1"/>
    <col min="8713" max="8713" width="15.42578125" style="28" customWidth="1"/>
    <col min="8714" max="8714" width="13.7109375" style="28" customWidth="1"/>
    <col min="8715" max="8715" width="14.85546875" style="28" customWidth="1"/>
    <col min="8716" max="8716" width="13.140625" style="28" customWidth="1"/>
    <col min="8717" max="8717" width="12.85546875" style="28" customWidth="1"/>
    <col min="8718" max="8718" width="16.28515625" style="28" customWidth="1"/>
    <col min="8719" max="8719" width="15.42578125" style="28" customWidth="1"/>
    <col min="8720" max="8720" width="8.85546875" style="28"/>
    <col min="8721" max="8721" width="11" style="28" bestFit="1" customWidth="1"/>
    <col min="8722" max="8960" width="8.85546875" style="28"/>
    <col min="8961" max="8961" width="6.28515625" style="28" customWidth="1"/>
    <col min="8962" max="8962" width="31.140625" style="28" customWidth="1"/>
    <col min="8963" max="8963" width="32.28515625" style="28" customWidth="1"/>
    <col min="8964" max="8964" width="16.85546875" style="28" customWidth="1"/>
    <col min="8965" max="8965" width="14.42578125" style="28" customWidth="1"/>
    <col min="8966" max="8966" width="19.140625" style="28" customWidth="1"/>
    <col min="8967" max="8967" width="14.42578125" style="28" customWidth="1"/>
    <col min="8968" max="8968" width="22.85546875" style="28" customWidth="1"/>
    <col min="8969" max="8969" width="15.42578125" style="28" customWidth="1"/>
    <col min="8970" max="8970" width="13.7109375" style="28" customWidth="1"/>
    <col min="8971" max="8971" width="14.85546875" style="28" customWidth="1"/>
    <col min="8972" max="8972" width="13.140625" style="28" customWidth="1"/>
    <col min="8973" max="8973" width="12.85546875" style="28" customWidth="1"/>
    <col min="8974" max="8974" width="16.28515625" style="28" customWidth="1"/>
    <col min="8975" max="8975" width="15.42578125" style="28" customWidth="1"/>
    <col min="8976" max="8976" width="8.85546875" style="28"/>
    <col min="8977" max="8977" width="11" style="28" bestFit="1" customWidth="1"/>
    <col min="8978" max="9216" width="8.85546875" style="28"/>
    <col min="9217" max="9217" width="6.28515625" style="28" customWidth="1"/>
    <col min="9218" max="9218" width="31.140625" style="28" customWidth="1"/>
    <col min="9219" max="9219" width="32.28515625" style="28" customWidth="1"/>
    <col min="9220" max="9220" width="16.85546875" style="28" customWidth="1"/>
    <col min="9221" max="9221" width="14.42578125" style="28" customWidth="1"/>
    <col min="9222" max="9222" width="19.140625" style="28" customWidth="1"/>
    <col min="9223" max="9223" width="14.42578125" style="28" customWidth="1"/>
    <col min="9224" max="9224" width="22.85546875" style="28" customWidth="1"/>
    <col min="9225" max="9225" width="15.42578125" style="28" customWidth="1"/>
    <col min="9226" max="9226" width="13.7109375" style="28" customWidth="1"/>
    <col min="9227" max="9227" width="14.85546875" style="28" customWidth="1"/>
    <col min="9228" max="9228" width="13.140625" style="28" customWidth="1"/>
    <col min="9229" max="9229" width="12.85546875" style="28" customWidth="1"/>
    <col min="9230" max="9230" width="16.28515625" style="28" customWidth="1"/>
    <col min="9231" max="9231" width="15.42578125" style="28" customWidth="1"/>
    <col min="9232" max="9232" width="8.85546875" style="28"/>
    <col min="9233" max="9233" width="11" style="28" bestFit="1" customWidth="1"/>
    <col min="9234" max="9472" width="8.85546875" style="28"/>
    <col min="9473" max="9473" width="6.28515625" style="28" customWidth="1"/>
    <col min="9474" max="9474" width="31.140625" style="28" customWidth="1"/>
    <col min="9475" max="9475" width="32.28515625" style="28" customWidth="1"/>
    <col min="9476" max="9476" width="16.85546875" style="28" customWidth="1"/>
    <col min="9477" max="9477" width="14.42578125" style="28" customWidth="1"/>
    <col min="9478" max="9478" width="19.140625" style="28" customWidth="1"/>
    <col min="9479" max="9479" width="14.42578125" style="28" customWidth="1"/>
    <col min="9480" max="9480" width="22.85546875" style="28" customWidth="1"/>
    <col min="9481" max="9481" width="15.42578125" style="28" customWidth="1"/>
    <col min="9482" max="9482" width="13.7109375" style="28" customWidth="1"/>
    <col min="9483" max="9483" width="14.85546875" style="28" customWidth="1"/>
    <col min="9484" max="9484" width="13.140625" style="28" customWidth="1"/>
    <col min="9485" max="9485" width="12.85546875" style="28" customWidth="1"/>
    <col min="9486" max="9486" width="16.28515625" style="28" customWidth="1"/>
    <col min="9487" max="9487" width="15.42578125" style="28" customWidth="1"/>
    <col min="9488" max="9488" width="8.85546875" style="28"/>
    <col min="9489" max="9489" width="11" style="28" bestFit="1" customWidth="1"/>
    <col min="9490" max="9728" width="8.85546875" style="28"/>
    <col min="9729" max="9729" width="6.28515625" style="28" customWidth="1"/>
    <col min="9730" max="9730" width="31.140625" style="28" customWidth="1"/>
    <col min="9731" max="9731" width="32.28515625" style="28" customWidth="1"/>
    <col min="9732" max="9732" width="16.85546875" style="28" customWidth="1"/>
    <col min="9733" max="9733" width="14.42578125" style="28" customWidth="1"/>
    <col min="9734" max="9734" width="19.140625" style="28" customWidth="1"/>
    <col min="9735" max="9735" width="14.42578125" style="28" customWidth="1"/>
    <col min="9736" max="9736" width="22.85546875" style="28" customWidth="1"/>
    <col min="9737" max="9737" width="15.42578125" style="28" customWidth="1"/>
    <col min="9738" max="9738" width="13.7109375" style="28" customWidth="1"/>
    <col min="9739" max="9739" width="14.85546875" style="28" customWidth="1"/>
    <col min="9740" max="9740" width="13.140625" style="28" customWidth="1"/>
    <col min="9741" max="9741" width="12.85546875" style="28" customWidth="1"/>
    <col min="9742" max="9742" width="16.28515625" style="28" customWidth="1"/>
    <col min="9743" max="9743" width="15.42578125" style="28" customWidth="1"/>
    <col min="9744" max="9744" width="8.85546875" style="28"/>
    <col min="9745" max="9745" width="11" style="28" bestFit="1" customWidth="1"/>
    <col min="9746" max="9984" width="8.85546875" style="28"/>
    <col min="9985" max="9985" width="6.28515625" style="28" customWidth="1"/>
    <col min="9986" max="9986" width="31.140625" style="28" customWidth="1"/>
    <col min="9987" max="9987" width="32.28515625" style="28" customWidth="1"/>
    <col min="9988" max="9988" width="16.85546875" style="28" customWidth="1"/>
    <col min="9989" max="9989" width="14.42578125" style="28" customWidth="1"/>
    <col min="9990" max="9990" width="19.140625" style="28" customWidth="1"/>
    <col min="9991" max="9991" width="14.42578125" style="28" customWidth="1"/>
    <col min="9992" max="9992" width="22.85546875" style="28" customWidth="1"/>
    <col min="9993" max="9993" width="15.42578125" style="28" customWidth="1"/>
    <col min="9994" max="9994" width="13.7109375" style="28" customWidth="1"/>
    <col min="9995" max="9995" width="14.85546875" style="28" customWidth="1"/>
    <col min="9996" max="9996" width="13.140625" style="28" customWidth="1"/>
    <col min="9997" max="9997" width="12.85546875" style="28" customWidth="1"/>
    <col min="9998" max="9998" width="16.28515625" style="28" customWidth="1"/>
    <col min="9999" max="9999" width="15.42578125" style="28" customWidth="1"/>
    <col min="10000" max="10000" width="8.85546875" style="28"/>
    <col min="10001" max="10001" width="11" style="28" bestFit="1" customWidth="1"/>
    <col min="10002" max="10240" width="8.85546875" style="28"/>
    <col min="10241" max="10241" width="6.28515625" style="28" customWidth="1"/>
    <col min="10242" max="10242" width="31.140625" style="28" customWidth="1"/>
    <col min="10243" max="10243" width="32.28515625" style="28" customWidth="1"/>
    <col min="10244" max="10244" width="16.85546875" style="28" customWidth="1"/>
    <col min="10245" max="10245" width="14.42578125" style="28" customWidth="1"/>
    <col min="10246" max="10246" width="19.140625" style="28" customWidth="1"/>
    <col min="10247" max="10247" width="14.42578125" style="28" customWidth="1"/>
    <col min="10248" max="10248" width="22.85546875" style="28" customWidth="1"/>
    <col min="10249" max="10249" width="15.42578125" style="28" customWidth="1"/>
    <col min="10250" max="10250" width="13.7109375" style="28" customWidth="1"/>
    <col min="10251" max="10251" width="14.85546875" style="28" customWidth="1"/>
    <col min="10252" max="10252" width="13.140625" style="28" customWidth="1"/>
    <col min="10253" max="10253" width="12.85546875" style="28" customWidth="1"/>
    <col min="10254" max="10254" width="16.28515625" style="28" customWidth="1"/>
    <col min="10255" max="10255" width="15.42578125" style="28" customWidth="1"/>
    <col min="10256" max="10256" width="8.85546875" style="28"/>
    <col min="10257" max="10257" width="11" style="28" bestFit="1" customWidth="1"/>
    <col min="10258" max="10496" width="8.85546875" style="28"/>
    <col min="10497" max="10497" width="6.28515625" style="28" customWidth="1"/>
    <col min="10498" max="10498" width="31.140625" style="28" customWidth="1"/>
    <col min="10499" max="10499" width="32.28515625" style="28" customWidth="1"/>
    <col min="10500" max="10500" width="16.85546875" style="28" customWidth="1"/>
    <col min="10501" max="10501" width="14.42578125" style="28" customWidth="1"/>
    <col min="10502" max="10502" width="19.140625" style="28" customWidth="1"/>
    <col min="10503" max="10503" width="14.42578125" style="28" customWidth="1"/>
    <col min="10504" max="10504" width="22.85546875" style="28" customWidth="1"/>
    <col min="10505" max="10505" width="15.42578125" style="28" customWidth="1"/>
    <col min="10506" max="10506" width="13.7109375" style="28" customWidth="1"/>
    <col min="10507" max="10507" width="14.85546875" style="28" customWidth="1"/>
    <col min="10508" max="10508" width="13.140625" style="28" customWidth="1"/>
    <col min="10509" max="10509" width="12.85546875" style="28" customWidth="1"/>
    <col min="10510" max="10510" width="16.28515625" style="28" customWidth="1"/>
    <col min="10511" max="10511" width="15.42578125" style="28" customWidth="1"/>
    <col min="10512" max="10512" width="8.85546875" style="28"/>
    <col min="10513" max="10513" width="11" style="28" bestFit="1" customWidth="1"/>
    <col min="10514" max="10752" width="8.85546875" style="28"/>
    <col min="10753" max="10753" width="6.28515625" style="28" customWidth="1"/>
    <col min="10754" max="10754" width="31.140625" style="28" customWidth="1"/>
    <col min="10755" max="10755" width="32.28515625" style="28" customWidth="1"/>
    <col min="10756" max="10756" width="16.85546875" style="28" customWidth="1"/>
    <col min="10757" max="10757" width="14.42578125" style="28" customWidth="1"/>
    <col min="10758" max="10758" width="19.140625" style="28" customWidth="1"/>
    <col min="10759" max="10759" width="14.42578125" style="28" customWidth="1"/>
    <col min="10760" max="10760" width="22.85546875" style="28" customWidth="1"/>
    <col min="10761" max="10761" width="15.42578125" style="28" customWidth="1"/>
    <col min="10762" max="10762" width="13.7109375" style="28" customWidth="1"/>
    <col min="10763" max="10763" width="14.85546875" style="28" customWidth="1"/>
    <col min="10764" max="10764" width="13.140625" style="28" customWidth="1"/>
    <col min="10765" max="10765" width="12.85546875" style="28" customWidth="1"/>
    <col min="10766" max="10766" width="16.28515625" style="28" customWidth="1"/>
    <col min="10767" max="10767" width="15.42578125" style="28" customWidth="1"/>
    <col min="10768" max="10768" width="8.85546875" style="28"/>
    <col min="10769" max="10769" width="11" style="28" bestFit="1" customWidth="1"/>
    <col min="10770" max="11008" width="8.85546875" style="28"/>
    <col min="11009" max="11009" width="6.28515625" style="28" customWidth="1"/>
    <col min="11010" max="11010" width="31.140625" style="28" customWidth="1"/>
    <col min="11011" max="11011" width="32.28515625" style="28" customWidth="1"/>
    <col min="11012" max="11012" width="16.85546875" style="28" customWidth="1"/>
    <col min="11013" max="11013" width="14.42578125" style="28" customWidth="1"/>
    <col min="11014" max="11014" width="19.140625" style="28" customWidth="1"/>
    <col min="11015" max="11015" width="14.42578125" style="28" customWidth="1"/>
    <col min="11016" max="11016" width="22.85546875" style="28" customWidth="1"/>
    <col min="11017" max="11017" width="15.42578125" style="28" customWidth="1"/>
    <col min="11018" max="11018" width="13.7109375" style="28" customWidth="1"/>
    <col min="11019" max="11019" width="14.85546875" style="28" customWidth="1"/>
    <col min="11020" max="11020" width="13.140625" style="28" customWidth="1"/>
    <col min="11021" max="11021" width="12.85546875" style="28" customWidth="1"/>
    <col min="11022" max="11022" width="16.28515625" style="28" customWidth="1"/>
    <col min="11023" max="11023" width="15.42578125" style="28" customWidth="1"/>
    <col min="11024" max="11024" width="8.85546875" style="28"/>
    <col min="11025" max="11025" width="11" style="28" bestFit="1" customWidth="1"/>
    <col min="11026" max="11264" width="8.85546875" style="28"/>
    <col min="11265" max="11265" width="6.28515625" style="28" customWidth="1"/>
    <col min="11266" max="11266" width="31.140625" style="28" customWidth="1"/>
    <col min="11267" max="11267" width="32.28515625" style="28" customWidth="1"/>
    <col min="11268" max="11268" width="16.85546875" style="28" customWidth="1"/>
    <col min="11269" max="11269" width="14.42578125" style="28" customWidth="1"/>
    <col min="11270" max="11270" width="19.140625" style="28" customWidth="1"/>
    <col min="11271" max="11271" width="14.42578125" style="28" customWidth="1"/>
    <col min="11272" max="11272" width="22.85546875" style="28" customWidth="1"/>
    <col min="11273" max="11273" width="15.42578125" style="28" customWidth="1"/>
    <col min="11274" max="11274" width="13.7109375" style="28" customWidth="1"/>
    <col min="11275" max="11275" width="14.85546875" style="28" customWidth="1"/>
    <col min="11276" max="11276" width="13.140625" style="28" customWidth="1"/>
    <col min="11277" max="11277" width="12.85546875" style="28" customWidth="1"/>
    <col min="11278" max="11278" width="16.28515625" style="28" customWidth="1"/>
    <col min="11279" max="11279" width="15.42578125" style="28" customWidth="1"/>
    <col min="11280" max="11280" width="8.85546875" style="28"/>
    <col min="11281" max="11281" width="11" style="28" bestFit="1" customWidth="1"/>
    <col min="11282" max="11520" width="8.85546875" style="28"/>
    <col min="11521" max="11521" width="6.28515625" style="28" customWidth="1"/>
    <col min="11522" max="11522" width="31.140625" style="28" customWidth="1"/>
    <col min="11523" max="11523" width="32.28515625" style="28" customWidth="1"/>
    <col min="11524" max="11524" width="16.85546875" style="28" customWidth="1"/>
    <col min="11525" max="11525" width="14.42578125" style="28" customWidth="1"/>
    <col min="11526" max="11526" width="19.140625" style="28" customWidth="1"/>
    <col min="11527" max="11527" width="14.42578125" style="28" customWidth="1"/>
    <col min="11528" max="11528" width="22.85546875" style="28" customWidth="1"/>
    <col min="11529" max="11529" width="15.42578125" style="28" customWidth="1"/>
    <col min="11530" max="11530" width="13.7109375" style="28" customWidth="1"/>
    <col min="11531" max="11531" width="14.85546875" style="28" customWidth="1"/>
    <col min="11532" max="11532" width="13.140625" style="28" customWidth="1"/>
    <col min="11533" max="11533" width="12.85546875" style="28" customWidth="1"/>
    <col min="11534" max="11534" width="16.28515625" style="28" customWidth="1"/>
    <col min="11535" max="11535" width="15.42578125" style="28" customWidth="1"/>
    <col min="11536" max="11536" width="8.85546875" style="28"/>
    <col min="11537" max="11537" width="11" style="28" bestFit="1" customWidth="1"/>
    <col min="11538" max="11776" width="8.85546875" style="28"/>
    <col min="11777" max="11777" width="6.28515625" style="28" customWidth="1"/>
    <col min="11778" max="11778" width="31.140625" style="28" customWidth="1"/>
    <col min="11779" max="11779" width="32.28515625" style="28" customWidth="1"/>
    <col min="11780" max="11780" width="16.85546875" style="28" customWidth="1"/>
    <col min="11781" max="11781" width="14.42578125" style="28" customWidth="1"/>
    <col min="11782" max="11782" width="19.140625" style="28" customWidth="1"/>
    <col min="11783" max="11783" width="14.42578125" style="28" customWidth="1"/>
    <col min="11784" max="11784" width="22.85546875" style="28" customWidth="1"/>
    <col min="11785" max="11785" width="15.42578125" style="28" customWidth="1"/>
    <col min="11786" max="11786" width="13.7109375" style="28" customWidth="1"/>
    <col min="11787" max="11787" width="14.85546875" style="28" customWidth="1"/>
    <col min="11788" max="11788" width="13.140625" style="28" customWidth="1"/>
    <col min="11789" max="11789" width="12.85546875" style="28" customWidth="1"/>
    <col min="11790" max="11790" width="16.28515625" style="28" customWidth="1"/>
    <col min="11791" max="11791" width="15.42578125" style="28" customWidth="1"/>
    <col min="11792" max="11792" width="8.85546875" style="28"/>
    <col min="11793" max="11793" width="11" style="28" bestFit="1" customWidth="1"/>
    <col min="11794" max="12032" width="8.85546875" style="28"/>
    <col min="12033" max="12033" width="6.28515625" style="28" customWidth="1"/>
    <col min="12034" max="12034" width="31.140625" style="28" customWidth="1"/>
    <col min="12035" max="12035" width="32.28515625" style="28" customWidth="1"/>
    <col min="12036" max="12036" width="16.85546875" style="28" customWidth="1"/>
    <col min="12037" max="12037" width="14.42578125" style="28" customWidth="1"/>
    <col min="12038" max="12038" width="19.140625" style="28" customWidth="1"/>
    <col min="12039" max="12039" width="14.42578125" style="28" customWidth="1"/>
    <col min="12040" max="12040" width="22.85546875" style="28" customWidth="1"/>
    <col min="12041" max="12041" width="15.42578125" style="28" customWidth="1"/>
    <col min="12042" max="12042" width="13.7109375" style="28" customWidth="1"/>
    <col min="12043" max="12043" width="14.85546875" style="28" customWidth="1"/>
    <col min="12044" max="12044" width="13.140625" style="28" customWidth="1"/>
    <col min="12045" max="12045" width="12.85546875" style="28" customWidth="1"/>
    <col min="12046" max="12046" width="16.28515625" style="28" customWidth="1"/>
    <col min="12047" max="12047" width="15.42578125" style="28" customWidth="1"/>
    <col min="12048" max="12048" width="8.85546875" style="28"/>
    <col min="12049" max="12049" width="11" style="28" bestFit="1" customWidth="1"/>
    <col min="12050" max="12288" width="8.85546875" style="28"/>
    <col min="12289" max="12289" width="6.28515625" style="28" customWidth="1"/>
    <col min="12290" max="12290" width="31.140625" style="28" customWidth="1"/>
    <col min="12291" max="12291" width="32.28515625" style="28" customWidth="1"/>
    <col min="12292" max="12292" width="16.85546875" style="28" customWidth="1"/>
    <col min="12293" max="12293" width="14.42578125" style="28" customWidth="1"/>
    <col min="12294" max="12294" width="19.140625" style="28" customWidth="1"/>
    <col min="12295" max="12295" width="14.42578125" style="28" customWidth="1"/>
    <col min="12296" max="12296" width="22.85546875" style="28" customWidth="1"/>
    <col min="12297" max="12297" width="15.42578125" style="28" customWidth="1"/>
    <col min="12298" max="12298" width="13.7109375" style="28" customWidth="1"/>
    <col min="12299" max="12299" width="14.85546875" style="28" customWidth="1"/>
    <col min="12300" max="12300" width="13.140625" style="28" customWidth="1"/>
    <col min="12301" max="12301" width="12.85546875" style="28" customWidth="1"/>
    <col min="12302" max="12302" width="16.28515625" style="28" customWidth="1"/>
    <col min="12303" max="12303" width="15.42578125" style="28" customWidth="1"/>
    <col min="12304" max="12304" width="8.85546875" style="28"/>
    <col min="12305" max="12305" width="11" style="28" bestFit="1" customWidth="1"/>
    <col min="12306" max="12544" width="8.85546875" style="28"/>
    <col min="12545" max="12545" width="6.28515625" style="28" customWidth="1"/>
    <col min="12546" max="12546" width="31.140625" style="28" customWidth="1"/>
    <col min="12547" max="12547" width="32.28515625" style="28" customWidth="1"/>
    <col min="12548" max="12548" width="16.85546875" style="28" customWidth="1"/>
    <col min="12549" max="12549" width="14.42578125" style="28" customWidth="1"/>
    <col min="12550" max="12550" width="19.140625" style="28" customWidth="1"/>
    <col min="12551" max="12551" width="14.42578125" style="28" customWidth="1"/>
    <col min="12552" max="12552" width="22.85546875" style="28" customWidth="1"/>
    <col min="12553" max="12553" width="15.42578125" style="28" customWidth="1"/>
    <col min="12554" max="12554" width="13.7109375" style="28" customWidth="1"/>
    <col min="12555" max="12555" width="14.85546875" style="28" customWidth="1"/>
    <col min="12556" max="12556" width="13.140625" style="28" customWidth="1"/>
    <col min="12557" max="12557" width="12.85546875" style="28" customWidth="1"/>
    <col min="12558" max="12558" width="16.28515625" style="28" customWidth="1"/>
    <col min="12559" max="12559" width="15.42578125" style="28" customWidth="1"/>
    <col min="12560" max="12560" width="8.85546875" style="28"/>
    <col min="12561" max="12561" width="11" style="28" bestFit="1" customWidth="1"/>
    <col min="12562" max="12800" width="8.85546875" style="28"/>
    <col min="12801" max="12801" width="6.28515625" style="28" customWidth="1"/>
    <col min="12802" max="12802" width="31.140625" style="28" customWidth="1"/>
    <col min="12803" max="12803" width="32.28515625" style="28" customWidth="1"/>
    <col min="12804" max="12804" width="16.85546875" style="28" customWidth="1"/>
    <col min="12805" max="12805" width="14.42578125" style="28" customWidth="1"/>
    <col min="12806" max="12806" width="19.140625" style="28" customWidth="1"/>
    <col min="12807" max="12807" width="14.42578125" style="28" customWidth="1"/>
    <col min="12808" max="12808" width="22.85546875" style="28" customWidth="1"/>
    <col min="12809" max="12809" width="15.42578125" style="28" customWidth="1"/>
    <col min="12810" max="12810" width="13.7109375" style="28" customWidth="1"/>
    <col min="12811" max="12811" width="14.85546875" style="28" customWidth="1"/>
    <col min="12812" max="12812" width="13.140625" style="28" customWidth="1"/>
    <col min="12813" max="12813" width="12.85546875" style="28" customWidth="1"/>
    <col min="12814" max="12814" width="16.28515625" style="28" customWidth="1"/>
    <col min="12815" max="12815" width="15.42578125" style="28" customWidth="1"/>
    <col min="12816" max="12816" width="8.85546875" style="28"/>
    <col min="12817" max="12817" width="11" style="28" bestFit="1" customWidth="1"/>
    <col min="12818" max="13056" width="8.85546875" style="28"/>
    <col min="13057" max="13057" width="6.28515625" style="28" customWidth="1"/>
    <col min="13058" max="13058" width="31.140625" style="28" customWidth="1"/>
    <col min="13059" max="13059" width="32.28515625" style="28" customWidth="1"/>
    <col min="13060" max="13060" width="16.85546875" style="28" customWidth="1"/>
    <col min="13061" max="13061" width="14.42578125" style="28" customWidth="1"/>
    <col min="13062" max="13062" width="19.140625" style="28" customWidth="1"/>
    <col min="13063" max="13063" width="14.42578125" style="28" customWidth="1"/>
    <col min="13064" max="13064" width="22.85546875" style="28" customWidth="1"/>
    <col min="13065" max="13065" width="15.42578125" style="28" customWidth="1"/>
    <col min="13066" max="13066" width="13.7109375" style="28" customWidth="1"/>
    <col min="13067" max="13067" width="14.85546875" style="28" customWidth="1"/>
    <col min="13068" max="13068" width="13.140625" style="28" customWidth="1"/>
    <col min="13069" max="13069" width="12.85546875" style="28" customWidth="1"/>
    <col min="13070" max="13070" width="16.28515625" style="28" customWidth="1"/>
    <col min="13071" max="13071" width="15.42578125" style="28" customWidth="1"/>
    <col min="13072" max="13072" width="8.85546875" style="28"/>
    <col min="13073" max="13073" width="11" style="28" bestFit="1" customWidth="1"/>
    <col min="13074" max="13312" width="8.85546875" style="28"/>
    <col min="13313" max="13313" width="6.28515625" style="28" customWidth="1"/>
    <col min="13314" max="13314" width="31.140625" style="28" customWidth="1"/>
    <col min="13315" max="13315" width="32.28515625" style="28" customWidth="1"/>
    <col min="13316" max="13316" width="16.85546875" style="28" customWidth="1"/>
    <col min="13317" max="13317" width="14.42578125" style="28" customWidth="1"/>
    <col min="13318" max="13318" width="19.140625" style="28" customWidth="1"/>
    <col min="13319" max="13319" width="14.42578125" style="28" customWidth="1"/>
    <col min="13320" max="13320" width="22.85546875" style="28" customWidth="1"/>
    <col min="13321" max="13321" width="15.42578125" style="28" customWidth="1"/>
    <col min="13322" max="13322" width="13.7109375" style="28" customWidth="1"/>
    <col min="13323" max="13323" width="14.85546875" style="28" customWidth="1"/>
    <col min="13324" max="13324" width="13.140625" style="28" customWidth="1"/>
    <col min="13325" max="13325" width="12.85546875" style="28" customWidth="1"/>
    <col min="13326" max="13326" width="16.28515625" style="28" customWidth="1"/>
    <col min="13327" max="13327" width="15.42578125" style="28" customWidth="1"/>
    <col min="13328" max="13328" width="8.85546875" style="28"/>
    <col min="13329" max="13329" width="11" style="28" bestFit="1" customWidth="1"/>
    <col min="13330" max="13568" width="8.85546875" style="28"/>
    <col min="13569" max="13569" width="6.28515625" style="28" customWidth="1"/>
    <col min="13570" max="13570" width="31.140625" style="28" customWidth="1"/>
    <col min="13571" max="13571" width="32.28515625" style="28" customWidth="1"/>
    <col min="13572" max="13572" width="16.85546875" style="28" customWidth="1"/>
    <col min="13573" max="13573" width="14.42578125" style="28" customWidth="1"/>
    <col min="13574" max="13574" width="19.140625" style="28" customWidth="1"/>
    <col min="13575" max="13575" width="14.42578125" style="28" customWidth="1"/>
    <col min="13576" max="13576" width="22.85546875" style="28" customWidth="1"/>
    <col min="13577" max="13577" width="15.42578125" style="28" customWidth="1"/>
    <col min="13578" max="13578" width="13.7109375" style="28" customWidth="1"/>
    <col min="13579" max="13579" width="14.85546875" style="28" customWidth="1"/>
    <col min="13580" max="13580" width="13.140625" style="28" customWidth="1"/>
    <col min="13581" max="13581" width="12.85546875" style="28" customWidth="1"/>
    <col min="13582" max="13582" width="16.28515625" style="28" customWidth="1"/>
    <col min="13583" max="13583" width="15.42578125" style="28" customWidth="1"/>
    <col min="13584" max="13584" width="8.85546875" style="28"/>
    <col min="13585" max="13585" width="11" style="28" bestFit="1" customWidth="1"/>
    <col min="13586" max="13824" width="8.85546875" style="28"/>
    <col min="13825" max="13825" width="6.28515625" style="28" customWidth="1"/>
    <col min="13826" max="13826" width="31.140625" style="28" customWidth="1"/>
    <col min="13827" max="13827" width="32.28515625" style="28" customWidth="1"/>
    <col min="13828" max="13828" width="16.85546875" style="28" customWidth="1"/>
    <col min="13829" max="13829" width="14.42578125" style="28" customWidth="1"/>
    <col min="13830" max="13830" width="19.140625" style="28" customWidth="1"/>
    <col min="13831" max="13831" width="14.42578125" style="28" customWidth="1"/>
    <col min="13832" max="13832" width="22.85546875" style="28" customWidth="1"/>
    <col min="13833" max="13833" width="15.42578125" style="28" customWidth="1"/>
    <col min="13834" max="13834" width="13.7109375" style="28" customWidth="1"/>
    <col min="13835" max="13835" width="14.85546875" style="28" customWidth="1"/>
    <col min="13836" max="13836" width="13.140625" style="28" customWidth="1"/>
    <col min="13837" max="13837" width="12.85546875" style="28" customWidth="1"/>
    <col min="13838" max="13838" width="16.28515625" style="28" customWidth="1"/>
    <col min="13839" max="13839" width="15.42578125" style="28" customWidth="1"/>
    <col min="13840" max="13840" width="8.85546875" style="28"/>
    <col min="13841" max="13841" width="11" style="28" bestFit="1" customWidth="1"/>
    <col min="13842" max="14080" width="8.85546875" style="28"/>
    <col min="14081" max="14081" width="6.28515625" style="28" customWidth="1"/>
    <col min="14082" max="14082" width="31.140625" style="28" customWidth="1"/>
    <col min="14083" max="14083" width="32.28515625" style="28" customWidth="1"/>
    <col min="14084" max="14084" width="16.85546875" style="28" customWidth="1"/>
    <col min="14085" max="14085" width="14.42578125" style="28" customWidth="1"/>
    <col min="14086" max="14086" width="19.140625" style="28" customWidth="1"/>
    <col min="14087" max="14087" width="14.42578125" style="28" customWidth="1"/>
    <col min="14088" max="14088" width="22.85546875" style="28" customWidth="1"/>
    <col min="14089" max="14089" width="15.42578125" style="28" customWidth="1"/>
    <col min="14090" max="14090" width="13.7109375" style="28" customWidth="1"/>
    <col min="14091" max="14091" width="14.85546875" style="28" customWidth="1"/>
    <col min="14092" max="14092" width="13.140625" style="28" customWidth="1"/>
    <col min="14093" max="14093" width="12.85546875" style="28" customWidth="1"/>
    <col min="14094" max="14094" width="16.28515625" style="28" customWidth="1"/>
    <col min="14095" max="14095" width="15.42578125" style="28" customWidth="1"/>
    <col min="14096" max="14096" width="8.85546875" style="28"/>
    <col min="14097" max="14097" width="11" style="28" bestFit="1" customWidth="1"/>
    <col min="14098" max="14336" width="8.85546875" style="28"/>
    <col min="14337" max="14337" width="6.28515625" style="28" customWidth="1"/>
    <col min="14338" max="14338" width="31.140625" style="28" customWidth="1"/>
    <col min="14339" max="14339" width="32.28515625" style="28" customWidth="1"/>
    <col min="14340" max="14340" width="16.85546875" style="28" customWidth="1"/>
    <col min="14341" max="14341" width="14.42578125" style="28" customWidth="1"/>
    <col min="14342" max="14342" width="19.140625" style="28" customWidth="1"/>
    <col min="14343" max="14343" width="14.42578125" style="28" customWidth="1"/>
    <col min="14344" max="14344" width="22.85546875" style="28" customWidth="1"/>
    <col min="14345" max="14345" width="15.42578125" style="28" customWidth="1"/>
    <col min="14346" max="14346" width="13.7109375" style="28" customWidth="1"/>
    <col min="14347" max="14347" width="14.85546875" style="28" customWidth="1"/>
    <col min="14348" max="14348" width="13.140625" style="28" customWidth="1"/>
    <col min="14349" max="14349" width="12.85546875" style="28" customWidth="1"/>
    <col min="14350" max="14350" width="16.28515625" style="28" customWidth="1"/>
    <col min="14351" max="14351" width="15.42578125" style="28" customWidth="1"/>
    <col min="14352" max="14352" width="8.85546875" style="28"/>
    <col min="14353" max="14353" width="11" style="28" bestFit="1" customWidth="1"/>
    <col min="14354" max="14592" width="8.85546875" style="28"/>
    <col min="14593" max="14593" width="6.28515625" style="28" customWidth="1"/>
    <col min="14594" max="14594" width="31.140625" style="28" customWidth="1"/>
    <col min="14595" max="14595" width="32.28515625" style="28" customWidth="1"/>
    <col min="14596" max="14596" width="16.85546875" style="28" customWidth="1"/>
    <col min="14597" max="14597" width="14.42578125" style="28" customWidth="1"/>
    <col min="14598" max="14598" width="19.140625" style="28" customWidth="1"/>
    <col min="14599" max="14599" width="14.42578125" style="28" customWidth="1"/>
    <col min="14600" max="14600" width="22.85546875" style="28" customWidth="1"/>
    <col min="14601" max="14601" width="15.42578125" style="28" customWidth="1"/>
    <col min="14602" max="14602" width="13.7109375" style="28" customWidth="1"/>
    <col min="14603" max="14603" width="14.85546875" style="28" customWidth="1"/>
    <col min="14604" max="14604" width="13.140625" style="28" customWidth="1"/>
    <col min="14605" max="14605" width="12.85546875" style="28" customWidth="1"/>
    <col min="14606" max="14606" width="16.28515625" style="28" customWidth="1"/>
    <col min="14607" max="14607" width="15.42578125" style="28" customWidth="1"/>
    <col min="14608" max="14608" width="8.85546875" style="28"/>
    <col min="14609" max="14609" width="11" style="28" bestFit="1" customWidth="1"/>
    <col min="14610" max="14848" width="8.85546875" style="28"/>
    <col min="14849" max="14849" width="6.28515625" style="28" customWidth="1"/>
    <col min="14850" max="14850" width="31.140625" style="28" customWidth="1"/>
    <col min="14851" max="14851" width="32.28515625" style="28" customWidth="1"/>
    <col min="14852" max="14852" width="16.85546875" style="28" customWidth="1"/>
    <col min="14853" max="14853" width="14.42578125" style="28" customWidth="1"/>
    <col min="14854" max="14854" width="19.140625" style="28" customWidth="1"/>
    <col min="14855" max="14855" width="14.42578125" style="28" customWidth="1"/>
    <col min="14856" max="14856" width="22.85546875" style="28" customWidth="1"/>
    <col min="14857" max="14857" width="15.42578125" style="28" customWidth="1"/>
    <col min="14858" max="14858" width="13.7109375" style="28" customWidth="1"/>
    <col min="14859" max="14859" width="14.85546875" style="28" customWidth="1"/>
    <col min="14860" max="14860" width="13.140625" style="28" customWidth="1"/>
    <col min="14861" max="14861" width="12.85546875" style="28" customWidth="1"/>
    <col min="14862" max="14862" width="16.28515625" style="28" customWidth="1"/>
    <col min="14863" max="14863" width="15.42578125" style="28" customWidth="1"/>
    <col min="14864" max="14864" width="8.85546875" style="28"/>
    <col min="14865" max="14865" width="11" style="28" bestFit="1" customWidth="1"/>
    <col min="14866" max="15104" width="8.85546875" style="28"/>
    <col min="15105" max="15105" width="6.28515625" style="28" customWidth="1"/>
    <col min="15106" max="15106" width="31.140625" style="28" customWidth="1"/>
    <col min="15107" max="15107" width="32.28515625" style="28" customWidth="1"/>
    <col min="15108" max="15108" width="16.85546875" style="28" customWidth="1"/>
    <col min="15109" max="15109" width="14.42578125" style="28" customWidth="1"/>
    <col min="15110" max="15110" width="19.140625" style="28" customWidth="1"/>
    <col min="15111" max="15111" width="14.42578125" style="28" customWidth="1"/>
    <col min="15112" max="15112" width="22.85546875" style="28" customWidth="1"/>
    <col min="15113" max="15113" width="15.42578125" style="28" customWidth="1"/>
    <col min="15114" max="15114" width="13.7109375" style="28" customWidth="1"/>
    <col min="15115" max="15115" width="14.85546875" style="28" customWidth="1"/>
    <col min="15116" max="15116" width="13.140625" style="28" customWidth="1"/>
    <col min="15117" max="15117" width="12.85546875" style="28" customWidth="1"/>
    <col min="15118" max="15118" width="16.28515625" style="28" customWidth="1"/>
    <col min="15119" max="15119" width="15.42578125" style="28" customWidth="1"/>
    <col min="15120" max="15120" width="8.85546875" style="28"/>
    <col min="15121" max="15121" width="11" style="28" bestFit="1" customWidth="1"/>
    <col min="15122" max="15360" width="8.85546875" style="28"/>
    <col min="15361" max="15361" width="6.28515625" style="28" customWidth="1"/>
    <col min="15362" max="15362" width="31.140625" style="28" customWidth="1"/>
    <col min="15363" max="15363" width="32.28515625" style="28" customWidth="1"/>
    <col min="15364" max="15364" width="16.85546875" style="28" customWidth="1"/>
    <col min="15365" max="15365" width="14.42578125" style="28" customWidth="1"/>
    <col min="15366" max="15366" width="19.140625" style="28" customWidth="1"/>
    <col min="15367" max="15367" width="14.42578125" style="28" customWidth="1"/>
    <col min="15368" max="15368" width="22.85546875" style="28" customWidth="1"/>
    <col min="15369" max="15369" width="15.42578125" style="28" customWidth="1"/>
    <col min="15370" max="15370" width="13.7109375" style="28" customWidth="1"/>
    <col min="15371" max="15371" width="14.85546875" style="28" customWidth="1"/>
    <col min="15372" max="15372" width="13.140625" style="28" customWidth="1"/>
    <col min="15373" max="15373" width="12.85546875" style="28" customWidth="1"/>
    <col min="15374" max="15374" width="16.28515625" style="28" customWidth="1"/>
    <col min="15375" max="15375" width="15.42578125" style="28" customWidth="1"/>
    <col min="15376" max="15376" width="8.85546875" style="28"/>
    <col min="15377" max="15377" width="11" style="28" bestFit="1" customWidth="1"/>
    <col min="15378" max="15616" width="8.85546875" style="28"/>
    <col min="15617" max="15617" width="6.28515625" style="28" customWidth="1"/>
    <col min="15618" max="15618" width="31.140625" style="28" customWidth="1"/>
    <col min="15619" max="15619" width="32.28515625" style="28" customWidth="1"/>
    <col min="15620" max="15620" width="16.85546875" style="28" customWidth="1"/>
    <col min="15621" max="15621" width="14.42578125" style="28" customWidth="1"/>
    <col min="15622" max="15622" width="19.140625" style="28" customWidth="1"/>
    <col min="15623" max="15623" width="14.42578125" style="28" customWidth="1"/>
    <col min="15624" max="15624" width="22.85546875" style="28" customWidth="1"/>
    <col min="15625" max="15625" width="15.42578125" style="28" customWidth="1"/>
    <col min="15626" max="15626" width="13.7109375" style="28" customWidth="1"/>
    <col min="15627" max="15627" width="14.85546875" style="28" customWidth="1"/>
    <col min="15628" max="15628" width="13.140625" style="28" customWidth="1"/>
    <col min="15629" max="15629" width="12.85546875" style="28" customWidth="1"/>
    <col min="15630" max="15630" width="16.28515625" style="28" customWidth="1"/>
    <col min="15631" max="15631" width="15.42578125" style="28" customWidth="1"/>
    <col min="15632" max="15632" width="8.85546875" style="28"/>
    <col min="15633" max="15633" width="11" style="28" bestFit="1" customWidth="1"/>
    <col min="15634" max="15872" width="8.85546875" style="28"/>
    <col min="15873" max="15873" width="6.28515625" style="28" customWidth="1"/>
    <col min="15874" max="15874" width="31.140625" style="28" customWidth="1"/>
    <col min="15875" max="15875" width="32.28515625" style="28" customWidth="1"/>
    <col min="15876" max="15876" width="16.85546875" style="28" customWidth="1"/>
    <col min="15877" max="15877" width="14.42578125" style="28" customWidth="1"/>
    <col min="15878" max="15878" width="19.140625" style="28" customWidth="1"/>
    <col min="15879" max="15879" width="14.42578125" style="28" customWidth="1"/>
    <col min="15880" max="15880" width="22.85546875" style="28" customWidth="1"/>
    <col min="15881" max="15881" width="15.42578125" style="28" customWidth="1"/>
    <col min="15882" max="15882" width="13.7109375" style="28" customWidth="1"/>
    <col min="15883" max="15883" width="14.85546875" style="28" customWidth="1"/>
    <col min="15884" max="15884" width="13.140625" style="28" customWidth="1"/>
    <col min="15885" max="15885" width="12.85546875" style="28" customWidth="1"/>
    <col min="15886" max="15886" width="16.28515625" style="28" customWidth="1"/>
    <col min="15887" max="15887" width="15.42578125" style="28" customWidth="1"/>
    <col min="15888" max="15888" width="8.85546875" style="28"/>
    <col min="15889" max="15889" width="11" style="28" bestFit="1" customWidth="1"/>
    <col min="15890" max="16128" width="8.85546875" style="28"/>
    <col min="16129" max="16129" width="6.28515625" style="28" customWidth="1"/>
    <col min="16130" max="16130" width="31.140625" style="28" customWidth="1"/>
    <col min="16131" max="16131" width="32.28515625" style="28" customWidth="1"/>
    <col min="16132" max="16132" width="16.85546875" style="28" customWidth="1"/>
    <col min="16133" max="16133" width="14.42578125" style="28" customWidth="1"/>
    <col min="16134" max="16134" width="19.140625" style="28" customWidth="1"/>
    <col min="16135" max="16135" width="14.42578125" style="28" customWidth="1"/>
    <col min="16136" max="16136" width="22.85546875" style="28" customWidth="1"/>
    <col min="16137" max="16137" width="15.42578125" style="28" customWidth="1"/>
    <col min="16138" max="16138" width="13.7109375" style="28" customWidth="1"/>
    <col min="16139" max="16139" width="14.85546875" style="28" customWidth="1"/>
    <col min="16140" max="16140" width="13.140625" style="28" customWidth="1"/>
    <col min="16141" max="16141" width="12.85546875" style="28" customWidth="1"/>
    <col min="16142" max="16142" width="16.28515625" style="28" customWidth="1"/>
    <col min="16143" max="16143" width="15.42578125" style="28" customWidth="1"/>
    <col min="16144" max="16144" width="8.85546875" style="28"/>
    <col min="16145" max="16145" width="11" style="28" bestFit="1" customWidth="1"/>
    <col min="16146" max="16384" width="8.85546875" style="28"/>
  </cols>
  <sheetData>
    <row r="1" spans="1:18" customFormat="1" ht="33" customHeight="1" x14ac:dyDescent="0.25">
      <c r="B1" s="496"/>
      <c r="C1" s="496"/>
      <c r="D1" s="496"/>
      <c r="E1" s="496"/>
      <c r="F1" s="496"/>
      <c r="G1" s="496"/>
      <c r="H1" s="496"/>
      <c r="I1" s="496"/>
      <c r="J1" s="496"/>
      <c r="K1" s="496"/>
      <c r="L1" s="496"/>
      <c r="M1" s="496"/>
      <c r="N1" s="496"/>
      <c r="O1" s="496"/>
    </row>
    <row r="2" spans="1:18" customFormat="1" ht="34.5" customHeight="1" x14ac:dyDescent="0.25">
      <c r="B2" s="493" t="s">
        <v>1607</v>
      </c>
      <c r="C2" s="493"/>
      <c r="D2" s="493"/>
      <c r="E2" s="493"/>
      <c r="F2" s="493"/>
      <c r="G2" s="493"/>
      <c r="H2" s="493"/>
      <c r="I2" s="493"/>
      <c r="J2" s="493"/>
      <c r="K2" s="493"/>
      <c r="L2" s="493"/>
      <c r="M2" s="493"/>
      <c r="N2" s="493"/>
      <c r="O2" s="493"/>
      <c r="P2" s="447"/>
      <c r="R2" s="203"/>
    </row>
    <row r="3" spans="1:18" customFormat="1" ht="22.5" customHeight="1" x14ac:dyDescent="0.25">
      <c r="B3" s="502"/>
      <c r="C3" s="502"/>
      <c r="D3" s="502"/>
      <c r="E3" s="502"/>
      <c r="F3" s="502"/>
      <c r="G3" s="502"/>
      <c r="H3" s="502"/>
      <c r="I3" s="502"/>
      <c r="J3" s="502"/>
      <c r="K3" s="502"/>
      <c r="L3" s="502"/>
      <c r="M3" s="502"/>
      <c r="N3" s="502"/>
      <c r="O3" s="502"/>
      <c r="P3" s="447"/>
      <c r="R3" s="203"/>
    </row>
    <row r="4" spans="1:18" customFormat="1" ht="23.25" customHeight="1" x14ac:dyDescent="0.25">
      <c r="B4" s="503" t="s">
        <v>671</v>
      </c>
      <c r="C4" s="503"/>
      <c r="D4" s="503"/>
      <c r="E4" s="503"/>
      <c r="F4" s="503"/>
      <c r="G4" s="503"/>
      <c r="H4" s="503"/>
      <c r="I4" s="503"/>
      <c r="J4" s="503"/>
      <c r="K4" s="503"/>
      <c r="L4" s="503"/>
      <c r="M4" s="503"/>
      <c r="N4" s="503"/>
      <c r="O4" s="503"/>
      <c r="P4" s="204"/>
    </row>
    <row r="5" spans="1:18" customFormat="1" ht="15" x14ac:dyDescent="0.2">
      <c r="B5" s="204"/>
      <c r="C5" s="204"/>
      <c r="D5" s="204"/>
      <c r="E5" s="204"/>
      <c r="F5" s="204"/>
      <c r="G5" s="204"/>
      <c r="H5" s="204"/>
      <c r="I5" s="204"/>
      <c r="J5" s="204"/>
    </row>
    <row r="6" spans="1:18" customFormat="1" ht="15.75" x14ac:dyDescent="0.25">
      <c r="B6" s="504"/>
      <c r="C6" s="504"/>
      <c r="D6" s="504" t="s">
        <v>1831</v>
      </c>
      <c r="E6" s="504"/>
      <c r="F6" s="504"/>
      <c r="G6" s="504"/>
      <c r="H6" s="504"/>
      <c r="I6" s="504"/>
      <c r="J6" s="504"/>
      <c r="K6" s="504"/>
      <c r="L6" s="504"/>
      <c r="M6" s="504"/>
      <c r="N6" s="504"/>
      <c r="O6" s="504"/>
    </row>
    <row r="7" spans="1:18" customFormat="1" ht="15.75" x14ac:dyDescent="0.25">
      <c r="B7" s="205" t="s">
        <v>672</v>
      </c>
      <c r="C7" s="205" t="s">
        <v>107</v>
      </c>
      <c r="D7" s="154">
        <v>42005</v>
      </c>
      <c r="E7" s="154">
        <v>42036</v>
      </c>
      <c r="F7" s="154">
        <v>42064</v>
      </c>
      <c r="G7" s="154">
        <v>42095</v>
      </c>
      <c r="H7" s="154">
        <v>42125</v>
      </c>
      <c r="I7" s="154">
        <v>42156</v>
      </c>
      <c r="J7" s="154">
        <v>42186</v>
      </c>
      <c r="K7" s="154">
        <v>42217</v>
      </c>
      <c r="L7" s="154">
        <v>42248</v>
      </c>
      <c r="M7" s="154">
        <v>42278</v>
      </c>
      <c r="N7" s="154">
        <v>42309</v>
      </c>
      <c r="O7" s="154">
        <v>42339</v>
      </c>
    </row>
    <row r="8" spans="1:18" customFormat="1" ht="33" customHeight="1" x14ac:dyDescent="0.25">
      <c r="B8" s="205"/>
      <c r="C8" s="205"/>
      <c r="D8" s="151"/>
      <c r="E8" s="151"/>
      <c r="F8" s="151"/>
      <c r="G8" s="151"/>
      <c r="H8" s="151"/>
      <c r="I8" s="151"/>
      <c r="J8" s="151"/>
      <c r="K8" s="151"/>
      <c r="L8" s="151"/>
      <c r="M8" s="151"/>
      <c r="N8" s="151"/>
      <c r="O8" s="151"/>
    </row>
    <row r="9" spans="1:18" customFormat="1" ht="15" customHeight="1" x14ac:dyDescent="0.25">
      <c r="A9">
        <v>1</v>
      </c>
      <c r="B9" s="206" t="s">
        <v>673</v>
      </c>
      <c r="C9" s="204" t="s">
        <v>670</v>
      </c>
      <c r="D9" s="448"/>
      <c r="E9" s="448"/>
      <c r="F9" s="448"/>
      <c r="G9" s="448"/>
      <c r="H9" s="448"/>
      <c r="I9" s="448"/>
      <c r="J9" s="448"/>
      <c r="K9" s="448"/>
      <c r="L9" s="448"/>
      <c r="M9" s="448"/>
      <c r="N9" s="448"/>
      <c r="O9" s="448"/>
    </row>
    <row r="10" spans="1:18" customFormat="1" ht="15.75" x14ac:dyDescent="0.25">
      <c r="B10" s="206"/>
      <c r="C10" s="204" t="s">
        <v>1832</v>
      </c>
      <c r="D10" s="448"/>
      <c r="E10" s="448"/>
      <c r="F10" s="448"/>
      <c r="G10" s="448"/>
      <c r="H10" s="448"/>
      <c r="I10" s="448"/>
      <c r="J10" s="448"/>
      <c r="K10" s="448"/>
      <c r="L10" s="448"/>
      <c r="M10" s="448"/>
      <c r="N10" s="448"/>
      <c r="O10" s="448"/>
    </row>
    <row r="11" spans="1:18" customFormat="1" ht="15.75" x14ac:dyDescent="0.25">
      <c r="B11" s="206"/>
      <c r="C11" s="204" t="s">
        <v>1239</v>
      </c>
      <c r="D11" s="448"/>
      <c r="E11" s="448"/>
      <c r="F11" s="448"/>
      <c r="G11" s="448"/>
      <c r="H11" s="448"/>
      <c r="I11" s="448"/>
      <c r="J11" s="448"/>
      <c r="K11" s="448"/>
      <c r="L11" s="448"/>
      <c r="M11" s="448"/>
      <c r="N11" s="448"/>
      <c r="O11" s="448"/>
    </row>
    <row r="12" spans="1:18" customFormat="1" ht="15.75" x14ac:dyDescent="0.25">
      <c r="B12" s="206"/>
      <c r="C12" s="204" t="s">
        <v>674</v>
      </c>
      <c r="D12" s="449"/>
      <c r="E12" s="449"/>
      <c r="F12" s="449"/>
      <c r="G12" s="449"/>
      <c r="H12" s="449"/>
      <c r="I12" s="449"/>
      <c r="J12" s="449"/>
      <c r="K12" s="449"/>
      <c r="L12" s="449"/>
      <c r="M12" s="449"/>
      <c r="N12" s="449"/>
      <c r="O12" s="449"/>
    </row>
    <row r="13" spans="1:18" customFormat="1" ht="15" x14ac:dyDescent="0.2">
      <c r="B13" s="206"/>
      <c r="D13" s="423"/>
      <c r="E13" s="424"/>
      <c r="F13" s="424"/>
      <c r="G13" s="423"/>
      <c r="H13" s="423"/>
      <c r="I13" s="423"/>
      <c r="J13" s="423"/>
      <c r="K13" s="423"/>
      <c r="L13" s="423"/>
      <c r="M13" s="423"/>
      <c r="N13" s="423"/>
      <c r="O13" s="423"/>
    </row>
    <row r="14" spans="1:18" customFormat="1" ht="15" customHeight="1" x14ac:dyDescent="0.2">
      <c r="A14">
        <v>2</v>
      </c>
      <c r="B14" s="206" t="s">
        <v>676</v>
      </c>
      <c r="C14" s="204" t="s">
        <v>670</v>
      </c>
      <c r="D14" s="423"/>
      <c r="E14" s="424"/>
      <c r="F14" s="424"/>
      <c r="G14" s="423"/>
      <c r="H14" s="423"/>
      <c r="I14" s="423"/>
      <c r="J14" s="423"/>
      <c r="K14" s="423"/>
      <c r="L14" s="423"/>
      <c r="M14" s="423"/>
      <c r="N14" s="423"/>
      <c r="O14" s="423"/>
    </row>
    <row r="15" spans="1:18" customFormat="1" ht="15" x14ac:dyDescent="0.2">
      <c r="B15" s="206"/>
      <c r="C15" s="204" t="s">
        <v>1832</v>
      </c>
      <c r="D15" s="423"/>
      <c r="E15" s="424"/>
      <c r="F15" s="424"/>
      <c r="G15" s="423"/>
      <c r="H15" s="423"/>
      <c r="I15" s="423"/>
      <c r="J15" s="423"/>
      <c r="K15" s="423"/>
      <c r="L15" s="423"/>
      <c r="M15" s="423"/>
      <c r="N15" s="423"/>
      <c r="O15" s="423"/>
    </row>
    <row r="16" spans="1:18" customFormat="1" ht="15" x14ac:dyDescent="0.2">
      <c r="B16" s="206"/>
      <c r="C16" s="204" t="s">
        <v>1239</v>
      </c>
      <c r="D16" s="423"/>
      <c r="E16" s="424"/>
      <c r="F16" s="424"/>
      <c r="G16" s="423"/>
      <c r="H16" s="423"/>
      <c r="I16" s="423"/>
      <c r="J16" s="423"/>
      <c r="K16" s="423"/>
      <c r="L16" s="423"/>
      <c r="M16" s="423"/>
      <c r="N16" s="423"/>
      <c r="O16" s="423"/>
    </row>
    <row r="17" spans="1:16" customFormat="1" ht="15" x14ac:dyDescent="0.2">
      <c r="B17" s="206"/>
      <c r="C17" s="204"/>
      <c r="D17" s="423"/>
      <c r="E17" s="424"/>
      <c r="F17" s="424"/>
      <c r="G17" s="423"/>
      <c r="H17" s="423"/>
      <c r="I17" s="423"/>
      <c r="J17" s="423"/>
      <c r="K17" s="423"/>
      <c r="L17" s="423"/>
      <c r="M17" s="423"/>
      <c r="N17" s="423"/>
      <c r="O17" s="423"/>
    </row>
    <row r="18" spans="1:16" customFormat="1" ht="15" customHeight="1" x14ac:dyDescent="0.2">
      <c r="A18">
        <v>3</v>
      </c>
      <c r="B18" s="498" t="s">
        <v>1298</v>
      </c>
      <c r="C18" s="204" t="s">
        <v>670</v>
      </c>
      <c r="D18" s="423"/>
      <c r="E18" s="424"/>
      <c r="F18" s="424"/>
      <c r="G18" s="424"/>
      <c r="H18" s="423"/>
      <c r="I18" s="423"/>
      <c r="J18" s="423"/>
      <c r="K18" s="423"/>
      <c r="L18" s="423"/>
      <c r="M18" s="423"/>
      <c r="N18" s="423"/>
      <c r="O18" s="423"/>
    </row>
    <row r="19" spans="1:16" customFormat="1" ht="15" x14ac:dyDescent="0.2">
      <c r="B19" s="498"/>
      <c r="C19" s="204" t="s">
        <v>1832</v>
      </c>
      <c r="D19" s="423"/>
      <c r="E19" s="423"/>
      <c r="F19" s="424"/>
      <c r="G19" s="424"/>
      <c r="H19" s="423"/>
      <c r="I19" s="423"/>
      <c r="J19" s="423"/>
      <c r="K19" s="423"/>
      <c r="L19" s="423"/>
      <c r="M19" s="423"/>
      <c r="N19" s="423"/>
      <c r="O19" s="423"/>
    </row>
    <row r="20" spans="1:16" customFormat="1" ht="15" x14ac:dyDescent="0.2">
      <c r="B20" s="498"/>
      <c r="C20" s="204" t="s">
        <v>1239</v>
      </c>
      <c r="D20" s="423"/>
      <c r="E20" s="423"/>
      <c r="F20" s="424"/>
      <c r="G20" s="424"/>
      <c r="H20" s="423"/>
      <c r="I20" s="423"/>
      <c r="J20" s="423"/>
      <c r="K20" s="423"/>
      <c r="L20" s="423"/>
      <c r="M20" s="423"/>
      <c r="N20" s="423"/>
      <c r="O20" s="423"/>
    </row>
    <row r="21" spans="1:16" customFormat="1" ht="15" x14ac:dyDescent="0.2">
      <c r="D21" s="43"/>
      <c r="E21" s="43"/>
      <c r="F21" s="43"/>
      <c r="G21" s="43"/>
      <c r="H21" s="43"/>
      <c r="I21" s="43"/>
      <c r="J21" s="43"/>
      <c r="K21" s="43"/>
      <c r="L21" s="43"/>
      <c r="M21" s="43"/>
      <c r="N21" s="43"/>
      <c r="O21" s="43"/>
    </row>
    <row r="22" spans="1:16" customFormat="1" ht="30" x14ac:dyDescent="0.2">
      <c r="B22" s="206" t="s">
        <v>1299</v>
      </c>
      <c r="C22" s="204" t="s">
        <v>670</v>
      </c>
      <c r="D22" s="423"/>
      <c r="E22" s="423"/>
      <c r="F22" s="424"/>
      <c r="G22" s="424"/>
      <c r="H22" s="423"/>
      <c r="I22" s="423"/>
      <c r="J22" s="423"/>
      <c r="K22" s="423"/>
      <c r="L22" s="423"/>
      <c r="M22" s="423"/>
      <c r="N22" s="423"/>
      <c r="O22" s="423"/>
    </row>
    <row r="23" spans="1:16" customFormat="1" ht="15" x14ac:dyDescent="0.2">
      <c r="B23" s="206"/>
      <c r="C23" s="204" t="s">
        <v>1832</v>
      </c>
      <c r="D23" s="423"/>
      <c r="E23" s="423"/>
      <c r="F23" s="423"/>
      <c r="G23" s="423"/>
      <c r="H23" s="423"/>
      <c r="I23" s="423"/>
      <c r="J23" s="423"/>
      <c r="K23" s="423"/>
      <c r="L23" s="423"/>
      <c r="M23" s="423"/>
      <c r="N23" s="423"/>
      <c r="O23" s="423"/>
    </row>
    <row r="24" spans="1:16" customFormat="1" ht="15" x14ac:dyDescent="0.2">
      <c r="B24" s="206"/>
      <c r="C24" s="204" t="s">
        <v>1239</v>
      </c>
      <c r="D24" s="423"/>
      <c r="E24" s="423"/>
      <c r="F24" s="423"/>
      <c r="G24" s="423"/>
      <c r="H24" s="423"/>
      <c r="I24" s="423"/>
      <c r="J24" s="423"/>
      <c r="K24" s="423"/>
      <c r="L24" s="423"/>
      <c r="M24" s="423"/>
      <c r="N24" s="423"/>
      <c r="O24" s="423"/>
    </row>
    <row r="25" spans="1:16" customFormat="1" ht="15" x14ac:dyDescent="0.2">
      <c r="B25" s="206"/>
      <c r="D25" s="43"/>
      <c r="E25" s="43"/>
      <c r="F25" s="425"/>
      <c r="G25" s="425"/>
      <c r="H25" s="43"/>
      <c r="I25" s="43"/>
      <c r="J25" s="43"/>
      <c r="K25" s="43"/>
      <c r="L25" s="43"/>
      <c r="M25" s="43"/>
      <c r="N25" s="43"/>
      <c r="O25" s="43"/>
    </row>
    <row r="26" spans="1:16" customFormat="1" ht="30" x14ac:dyDescent="0.2">
      <c r="A26">
        <v>4</v>
      </c>
      <c r="B26" s="206" t="s">
        <v>1836</v>
      </c>
      <c r="C26" s="204" t="s">
        <v>670</v>
      </c>
      <c r="D26" s="426"/>
      <c r="E26" s="426"/>
      <c r="F26" s="426"/>
      <c r="G26" s="426"/>
      <c r="H26" s="426"/>
      <c r="I26" s="426"/>
      <c r="J26" s="426"/>
      <c r="K26" s="426"/>
      <c r="L26" s="426"/>
      <c r="M26" s="426"/>
      <c r="N26" s="426"/>
      <c r="O26" s="426"/>
    </row>
    <row r="27" spans="1:16" customFormat="1" ht="15" x14ac:dyDescent="0.2">
      <c r="B27" s="206"/>
      <c r="C27" s="204" t="s">
        <v>1832</v>
      </c>
      <c r="D27" s="426"/>
      <c r="E27" s="426"/>
      <c r="F27" s="426"/>
      <c r="G27" s="426"/>
      <c r="H27" s="426"/>
      <c r="I27" s="426"/>
      <c r="J27" s="426"/>
      <c r="K27" s="426"/>
      <c r="L27" s="426"/>
      <c r="M27" s="426"/>
      <c r="N27" s="426"/>
      <c r="O27" s="426"/>
    </row>
    <row r="28" spans="1:16" customFormat="1" ht="15" x14ac:dyDescent="0.2">
      <c r="B28" s="206"/>
      <c r="C28" s="204" t="s">
        <v>1239</v>
      </c>
      <c r="D28" s="426"/>
      <c r="E28" s="426"/>
      <c r="F28" s="426"/>
      <c r="G28" s="426"/>
      <c r="H28" s="426"/>
      <c r="I28" s="426"/>
      <c r="J28" s="426"/>
      <c r="K28" s="426"/>
      <c r="L28" s="426"/>
      <c r="M28" s="426"/>
      <c r="N28" s="426"/>
      <c r="O28" s="426"/>
    </row>
    <row r="29" spans="1:16" customFormat="1" ht="15" x14ac:dyDescent="0.2">
      <c r="B29" s="206"/>
      <c r="D29" s="425"/>
      <c r="E29" s="425"/>
      <c r="F29" s="425"/>
      <c r="G29" s="425"/>
      <c r="H29" s="425"/>
      <c r="I29" s="425"/>
      <c r="J29" s="425"/>
      <c r="K29" s="425"/>
      <c r="L29" s="425"/>
      <c r="M29" s="425"/>
      <c r="N29" s="425"/>
      <c r="O29" s="425"/>
    </row>
    <row r="30" spans="1:16" customFormat="1" ht="15" customHeight="1" x14ac:dyDescent="0.2">
      <c r="A30" s="207">
        <v>5</v>
      </c>
      <c r="B30" s="498" t="s">
        <v>1833</v>
      </c>
      <c r="C30" s="204" t="s">
        <v>670</v>
      </c>
      <c r="D30" s="423"/>
      <c r="E30" s="423"/>
      <c r="F30" s="423"/>
      <c r="G30" s="423"/>
      <c r="H30" s="423"/>
      <c r="I30" s="423"/>
      <c r="J30" s="423"/>
      <c r="K30" s="423"/>
      <c r="L30" s="423"/>
      <c r="M30" s="423"/>
      <c r="N30" s="423"/>
      <c r="O30" s="423"/>
      <c r="P30" s="208"/>
    </row>
    <row r="31" spans="1:16" customFormat="1" ht="15" x14ac:dyDescent="0.2">
      <c r="A31" s="207"/>
      <c r="B31" s="498"/>
      <c r="C31" s="204" t="s">
        <v>1832</v>
      </c>
      <c r="D31" s="423"/>
      <c r="E31" s="423"/>
      <c r="F31" s="423"/>
      <c r="G31" s="423"/>
      <c r="H31" s="423"/>
      <c r="I31" s="423"/>
      <c r="J31" s="423"/>
      <c r="K31" s="423"/>
      <c r="L31" s="423"/>
      <c r="M31" s="423"/>
      <c r="N31" s="423"/>
      <c r="O31" s="423"/>
      <c r="P31" s="208"/>
    </row>
    <row r="32" spans="1:16" customFormat="1" ht="15" x14ac:dyDescent="0.2">
      <c r="B32" s="498"/>
      <c r="C32" s="204" t="s">
        <v>1239</v>
      </c>
      <c r="D32" s="423"/>
      <c r="E32" s="423"/>
      <c r="F32" s="423"/>
      <c r="G32" s="423"/>
      <c r="H32" s="423"/>
      <c r="I32" s="423"/>
      <c r="J32" s="423"/>
      <c r="K32" s="423"/>
      <c r="L32" s="423"/>
      <c r="M32" s="423"/>
      <c r="N32" s="423"/>
      <c r="O32" s="423"/>
      <c r="P32" s="208"/>
    </row>
    <row r="33" spans="1:15" customFormat="1" ht="16.5" customHeight="1" x14ac:dyDescent="0.2">
      <c r="B33" s="206"/>
      <c r="D33" s="424"/>
      <c r="E33" s="424"/>
      <c r="F33" s="424"/>
      <c r="G33" s="424"/>
      <c r="H33" s="424"/>
      <c r="I33" s="424"/>
      <c r="J33" s="424"/>
      <c r="K33" s="424"/>
      <c r="L33" s="424"/>
      <c r="M33" s="424"/>
      <c r="N33" s="424"/>
      <c r="O33" s="424"/>
    </row>
    <row r="34" spans="1:15" customFormat="1" ht="30" x14ac:dyDescent="0.2">
      <c r="A34">
        <v>6</v>
      </c>
      <c r="B34" s="206" t="s">
        <v>675</v>
      </c>
      <c r="C34" s="204" t="s">
        <v>670</v>
      </c>
      <c r="D34" s="423"/>
      <c r="E34" s="423"/>
      <c r="F34" s="423"/>
      <c r="G34" s="423"/>
      <c r="H34" s="423"/>
      <c r="I34" s="423"/>
      <c r="J34" s="423"/>
      <c r="K34" s="423"/>
      <c r="L34" s="423"/>
      <c r="M34" s="423"/>
      <c r="N34" s="423"/>
      <c r="O34" s="423"/>
    </row>
    <row r="35" spans="1:15" customFormat="1" ht="24" customHeight="1" x14ac:dyDescent="0.2">
      <c r="B35" s="206"/>
      <c r="C35" s="204" t="s">
        <v>1832</v>
      </c>
      <c r="D35" s="424"/>
      <c r="E35" s="424"/>
      <c r="F35" s="424"/>
      <c r="G35" s="424"/>
      <c r="H35" s="424"/>
      <c r="I35" s="424"/>
      <c r="J35" s="424"/>
      <c r="K35" s="424"/>
      <c r="L35" s="424"/>
      <c r="M35" s="424"/>
      <c r="N35" s="424"/>
      <c r="O35" s="424"/>
    </row>
    <row r="36" spans="1:15" customFormat="1" ht="24" customHeight="1" x14ac:dyDescent="0.2">
      <c r="B36" s="206"/>
      <c r="C36" s="204" t="s">
        <v>1239</v>
      </c>
      <c r="D36" s="424"/>
      <c r="E36" s="424"/>
      <c r="F36" s="424"/>
      <c r="G36" s="424"/>
      <c r="H36" s="424"/>
      <c r="I36" s="424"/>
      <c r="J36" s="424"/>
      <c r="K36" s="424"/>
      <c r="L36" s="424"/>
      <c r="M36" s="424"/>
      <c r="N36" s="424"/>
      <c r="O36" s="424"/>
    </row>
    <row r="37" spans="1:15" customFormat="1" ht="15" x14ac:dyDescent="0.2">
      <c r="B37" s="206"/>
      <c r="D37" s="424"/>
      <c r="E37" s="424"/>
      <c r="F37" s="424"/>
      <c r="G37" s="424"/>
      <c r="H37" s="424"/>
      <c r="I37" s="424"/>
      <c r="J37" s="424"/>
      <c r="K37" s="424"/>
      <c r="L37" s="424"/>
      <c r="M37" s="424"/>
      <c r="N37" s="424"/>
      <c r="O37" s="424"/>
    </row>
    <row r="38" spans="1:15" customFormat="1" ht="31.5" x14ac:dyDescent="0.25">
      <c r="A38">
        <v>7</v>
      </c>
      <c r="B38" s="209" t="s">
        <v>1242</v>
      </c>
      <c r="C38" s="204" t="s">
        <v>670</v>
      </c>
      <c r="D38" s="438"/>
      <c r="E38" s="438"/>
      <c r="F38" s="438"/>
      <c r="G38" s="438"/>
      <c r="H38" s="438"/>
      <c r="I38" s="438"/>
      <c r="J38" s="438"/>
      <c r="K38" s="438"/>
      <c r="L38" s="438"/>
      <c r="M38" s="438"/>
      <c r="N38" s="438"/>
      <c r="O38" s="438"/>
    </row>
    <row r="39" spans="1:15" customFormat="1" ht="24" customHeight="1" x14ac:dyDescent="0.25">
      <c r="B39" s="205"/>
      <c r="C39" s="204" t="s">
        <v>1832</v>
      </c>
      <c r="D39" s="438"/>
      <c r="E39" s="438"/>
      <c r="F39" s="438"/>
      <c r="G39" s="438"/>
      <c r="H39" s="438"/>
      <c r="I39" s="438"/>
      <c r="J39" s="438"/>
      <c r="K39" s="438"/>
      <c r="L39" s="438"/>
      <c r="M39" s="438"/>
      <c r="N39" s="438"/>
      <c r="O39" s="438"/>
    </row>
    <row r="40" spans="1:15" customFormat="1" ht="24" customHeight="1" x14ac:dyDescent="0.25">
      <c r="C40" s="204" t="s">
        <v>1837</v>
      </c>
      <c r="D40" s="438"/>
      <c r="E40" s="438"/>
      <c r="F40" s="438"/>
      <c r="G40" s="438"/>
      <c r="H40" s="438"/>
      <c r="I40" s="438"/>
      <c r="J40" s="438"/>
      <c r="K40" s="438"/>
      <c r="L40" s="438"/>
      <c r="M40" s="438"/>
      <c r="N40" s="438"/>
      <c r="O40" s="438"/>
    </row>
    <row r="41" spans="1:15" customFormat="1" ht="30" customHeight="1" thickBot="1" x14ac:dyDescent="0.3">
      <c r="C41" s="427" t="s">
        <v>674</v>
      </c>
      <c r="D41" s="439"/>
      <c r="E41" s="439"/>
      <c r="F41" s="439"/>
      <c r="G41" s="439"/>
      <c r="H41" s="439"/>
      <c r="I41" s="439"/>
      <c r="J41" s="439"/>
      <c r="K41" s="439"/>
      <c r="L41" s="439"/>
      <c r="M41" s="439"/>
      <c r="N41" s="439"/>
      <c r="O41" s="439"/>
    </row>
    <row r="42" spans="1:15" customFormat="1" ht="12" customHeight="1" x14ac:dyDescent="0.2"/>
    <row r="43" spans="1:15" customFormat="1" ht="12.75" customHeight="1" x14ac:dyDescent="0.25">
      <c r="B43" s="32"/>
      <c r="C43" s="30"/>
      <c r="D43" s="151"/>
      <c r="E43" s="151"/>
      <c r="F43" s="151"/>
      <c r="G43" s="151"/>
      <c r="H43" s="151"/>
      <c r="I43" s="151"/>
      <c r="J43" s="151"/>
      <c r="K43" s="151"/>
      <c r="L43" s="151"/>
      <c r="M43" s="151"/>
      <c r="N43" s="151"/>
      <c r="O43" s="151"/>
    </row>
    <row r="44" spans="1:15" customFormat="1" ht="23.25" customHeight="1" x14ac:dyDescent="0.25">
      <c r="B44" s="493" t="s">
        <v>1845</v>
      </c>
      <c r="C44" s="493"/>
      <c r="D44" s="493"/>
      <c r="E44" s="493"/>
      <c r="F44" s="493"/>
      <c r="G44" s="493"/>
      <c r="H44" s="493"/>
      <c r="I44" s="493"/>
      <c r="J44" s="493"/>
      <c r="K44" s="493"/>
      <c r="L44" s="493"/>
      <c r="M44" s="493"/>
      <c r="N44" s="493"/>
      <c r="O44" s="493"/>
    </row>
    <row r="45" spans="1:15" customFormat="1" ht="15.75" x14ac:dyDescent="0.25">
      <c r="B45" s="28"/>
      <c r="C45" s="28"/>
      <c r="D45" s="154">
        <v>42005</v>
      </c>
      <c r="E45" s="154">
        <v>42036</v>
      </c>
      <c r="F45" s="154">
        <v>42064</v>
      </c>
      <c r="G45" s="154">
        <v>42095</v>
      </c>
      <c r="H45" s="154">
        <v>42125</v>
      </c>
      <c r="I45" s="154">
        <v>42156</v>
      </c>
      <c r="J45" s="154">
        <v>42186</v>
      </c>
      <c r="K45" s="154">
        <v>42217</v>
      </c>
      <c r="L45" s="154">
        <v>42248</v>
      </c>
      <c r="M45" s="154">
        <v>42278</v>
      </c>
      <c r="N45" s="154">
        <v>42309</v>
      </c>
      <c r="O45" s="154">
        <v>42339</v>
      </c>
    </row>
    <row r="46" spans="1:15" customFormat="1" ht="15.75" x14ac:dyDescent="0.25">
      <c r="B46" s="34" t="s">
        <v>677</v>
      </c>
      <c r="C46" s="29"/>
      <c r="D46" s="200"/>
      <c r="E46" s="200"/>
      <c r="F46" s="200"/>
      <c r="G46" s="200"/>
      <c r="H46" s="200"/>
      <c r="I46" s="200"/>
      <c r="J46" s="200"/>
      <c r="K46" s="200"/>
      <c r="L46" s="200"/>
      <c r="M46" s="200"/>
      <c r="N46" s="200"/>
      <c r="O46" s="200"/>
    </row>
    <row r="47" spans="1:15" customFormat="1" ht="15" x14ac:dyDescent="0.2">
      <c r="B47" s="28"/>
      <c r="C47" s="28"/>
      <c r="D47" s="200"/>
      <c r="E47" s="200"/>
      <c r="F47" s="200"/>
      <c r="G47" s="200"/>
      <c r="H47" s="200"/>
      <c r="I47" s="200"/>
      <c r="J47" s="200"/>
      <c r="K47" s="200"/>
      <c r="L47" s="200"/>
      <c r="M47" s="200"/>
      <c r="N47" s="200"/>
      <c r="O47" s="200"/>
    </row>
    <row r="48" spans="1:15" customFormat="1" ht="15.75" x14ac:dyDescent="0.25">
      <c r="B48" s="215"/>
      <c r="C48" s="41" t="s">
        <v>1093</v>
      </c>
      <c r="D48" s="478"/>
      <c r="E48" s="478"/>
      <c r="F48" s="478"/>
      <c r="G48" s="478"/>
      <c r="H48" s="478"/>
      <c r="I48" s="478"/>
      <c r="J48" s="478"/>
      <c r="K48" s="440"/>
      <c r="L48" s="478"/>
      <c r="M48" s="478"/>
      <c r="N48" s="478"/>
      <c r="O48" s="478"/>
    </row>
    <row r="49" spans="2:15" customFormat="1" ht="15.75" x14ac:dyDescent="0.25">
      <c r="B49" s="188"/>
      <c r="C49" s="41" t="s">
        <v>971</v>
      </c>
      <c r="D49" s="478"/>
      <c r="E49" s="478"/>
      <c r="F49" s="478"/>
      <c r="G49" s="478"/>
      <c r="H49" s="478"/>
      <c r="I49" s="478"/>
      <c r="J49" s="478"/>
      <c r="K49" s="440"/>
      <c r="L49" s="478"/>
      <c r="M49" s="478"/>
      <c r="N49" s="478"/>
      <c r="O49" s="478"/>
    </row>
    <row r="50" spans="2:15" customFormat="1" ht="15.75" x14ac:dyDescent="0.25">
      <c r="B50" s="188"/>
      <c r="C50" s="268" t="s">
        <v>1600</v>
      </c>
      <c r="D50" s="479"/>
      <c r="E50" s="479"/>
      <c r="F50" s="479"/>
      <c r="G50" s="479"/>
      <c r="H50" s="479"/>
      <c r="I50" s="479"/>
      <c r="J50" s="479"/>
      <c r="K50" s="480"/>
      <c r="L50" s="479"/>
      <c r="M50" s="479"/>
      <c r="N50" s="479"/>
      <c r="O50" s="479"/>
    </row>
    <row r="51" spans="2:15" customFormat="1" ht="16.5" thickBot="1" x14ac:dyDescent="0.3">
      <c r="B51" s="36"/>
      <c r="C51" s="35" t="s">
        <v>678</v>
      </c>
      <c r="D51" s="441"/>
      <c r="E51" s="441"/>
      <c r="F51" s="441"/>
      <c r="G51" s="441"/>
      <c r="H51" s="441"/>
      <c r="I51" s="441"/>
      <c r="J51" s="441"/>
      <c r="K51" s="441"/>
      <c r="L51" s="441"/>
      <c r="M51" s="441"/>
      <c r="N51" s="441"/>
      <c r="O51" s="441"/>
    </row>
    <row r="52" spans="2:15" customFormat="1" ht="15.75" x14ac:dyDescent="0.25">
      <c r="B52" s="36"/>
      <c r="C52" s="116"/>
      <c r="D52" s="481"/>
      <c r="E52" s="481"/>
      <c r="F52" s="481"/>
      <c r="G52" s="481"/>
      <c r="H52" s="481"/>
      <c r="I52" s="481"/>
      <c r="J52" s="481"/>
      <c r="K52" s="442"/>
      <c r="L52" s="481"/>
      <c r="M52" s="481"/>
      <c r="N52" s="481"/>
      <c r="O52" s="481"/>
    </row>
    <row r="53" spans="2:15" customFormat="1" ht="15.75" x14ac:dyDescent="0.25">
      <c r="B53" s="36"/>
      <c r="C53" s="37"/>
      <c r="D53" s="443"/>
      <c r="E53" s="443"/>
      <c r="F53" s="443"/>
      <c r="G53" s="443"/>
      <c r="H53" s="443"/>
      <c r="I53" s="443"/>
      <c r="J53" s="443"/>
      <c r="K53" s="443"/>
      <c r="L53" s="443"/>
      <c r="M53" s="443"/>
      <c r="N53" s="443"/>
      <c r="O53" s="443"/>
    </row>
    <row r="54" spans="2:15" customFormat="1" ht="15.75" x14ac:dyDescent="0.25">
      <c r="B54" s="38" t="s">
        <v>655</v>
      </c>
      <c r="C54" s="39"/>
      <c r="D54" s="482"/>
      <c r="E54" s="482"/>
      <c r="F54" s="482"/>
      <c r="G54" s="482"/>
      <c r="H54" s="482"/>
      <c r="I54" s="482"/>
      <c r="J54" s="482"/>
      <c r="K54" s="444"/>
      <c r="L54" s="482"/>
      <c r="M54" s="482"/>
      <c r="N54" s="482"/>
      <c r="O54" s="482"/>
    </row>
    <row r="55" spans="2:15" customFormat="1" ht="15" x14ac:dyDescent="0.2">
      <c r="B55" s="39"/>
      <c r="C55" s="39"/>
      <c r="D55" s="478"/>
      <c r="E55" s="478"/>
      <c r="F55" s="478"/>
      <c r="G55" s="478"/>
      <c r="H55" s="478"/>
      <c r="I55" s="478"/>
      <c r="J55" s="478"/>
      <c r="K55" s="440"/>
      <c r="L55" s="478"/>
      <c r="M55" s="478"/>
      <c r="N55" s="478"/>
      <c r="O55" s="478"/>
    </row>
    <row r="56" spans="2:15" customFormat="1" ht="15.75" x14ac:dyDescent="0.25">
      <c r="B56" s="189"/>
      <c r="C56" s="41" t="s">
        <v>1423</v>
      </c>
      <c r="D56" s="481"/>
      <c r="E56" s="481"/>
      <c r="F56" s="481"/>
      <c r="G56" s="481"/>
      <c r="H56" s="481"/>
      <c r="I56" s="481"/>
      <c r="J56" s="481"/>
      <c r="K56" s="442"/>
      <c r="L56" s="481"/>
      <c r="M56" s="481"/>
      <c r="N56" s="481"/>
      <c r="O56" s="481"/>
    </row>
    <row r="57" spans="2:15" customFormat="1" ht="16.5" thickBot="1" x14ac:dyDescent="0.3">
      <c r="B57" s="252"/>
      <c r="C57" s="35" t="s">
        <v>678</v>
      </c>
      <c r="D57" s="441"/>
      <c r="E57" s="441"/>
      <c r="F57" s="441"/>
      <c r="G57" s="441"/>
      <c r="H57" s="441"/>
      <c r="I57" s="441"/>
      <c r="J57" s="441"/>
      <c r="K57" s="441"/>
      <c r="L57" s="441"/>
      <c r="M57" s="441"/>
      <c r="N57" s="441"/>
      <c r="O57" s="441"/>
    </row>
    <row r="58" spans="2:15" customFormat="1" ht="15.75" x14ac:dyDescent="0.25">
      <c r="B58" s="36"/>
      <c r="C58" s="116"/>
      <c r="D58" s="445"/>
      <c r="E58" s="445"/>
      <c r="F58" s="445"/>
      <c r="G58" s="445"/>
      <c r="H58" s="445"/>
      <c r="I58" s="445"/>
      <c r="J58" s="445"/>
      <c r="K58" s="445"/>
      <c r="L58" s="445"/>
      <c r="M58" s="445"/>
      <c r="N58" s="445"/>
      <c r="O58" s="445"/>
    </row>
    <row r="59" spans="2:15" customFormat="1" ht="15.75" x14ac:dyDescent="0.25">
      <c r="B59" s="36"/>
      <c r="C59" s="37"/>
      <c r="D59" s="443"/>
      <c r="E59" s="443"/>
      <c r="F59" s="443"/>
      <c r="G59" s="443"/>
      <c r="H59" s="443"/>
      <c r="I59" s="443"/>
      <c r="J59" s="443"/>
      <c r="K59" s="443"/>
      <c r="L59" s="443"/>
      <c r="M59" s="443"/>
      <c r="N59" s="443"/>
      <c r="O59" s="443"/>
    </row>
    <row r="60" spans="2:15" customFormat="1" ht="15.75" x14ac:dyDescent="0.25">
      <c r="B60" s="38" t="s">
        <v>679</v>
      </c>
      <c r="C60" s="39"/>
      <c r="D60" s="482"/>
      <c r="E60" s="482"/>
      <c r="F60" s="482"/>
      <c r="G60" s="482"/>
      <c r="H60" s="482"/>
      <c r="I60" s="482"/>
      <c r="J60" s="482"/>
      <c r="K60" s="444"/>
      <c r="L60" s="482"/>
      <c r="M60" s="482"/>
      <c r="N60" s="482"/>
      <c r="O60" s="482"/>
    </row>
    <row r="61" spans="2:15" customFormat="1" ht="15" x14ac:dyDescent="0.2">
      <c r="B61" s="36"/>
      <c r="C61" s="39"/>
      <c r="D61" s="478"/>
      <c r="E61" s="478"/>
      <c r="F61" s="481"/>
      <c r="G61" s="481"/>
      <c r="H61" s="481"/>
      <c r="I61" s="481"/>
      <c r="J61" s="481"/>
      <c r="K61" s="440"/>
      <c r="L61" s="478"/>
      <c r="M61" s="478"/>
      <c r="N61" s="478"/>
      <c r="O61" s="478"/>
    </row>
    <row r="62" spans="2:15" customFormat="1" ht="15.75" x14ac:dyDescent="0.25">
      <c r="B62" s="189"/>
      <c r="C62" s="37" t="s">
        <v>979</v>
      </c>
      <c r="D62" s="481"/>
      <c r="E62" s="481"/>
      <c r="F62" s="481"/>
      <c r="G62" s="481"/>
      <c r="H62" s="481"/>
      <c r="I62" s="481"/>
      <c r="J62" s="481"/>
      <c r="K62" s="442"/>
      <c r="L62" s="481"/>
      <c r="M62" s="481"/>
      <c r="N62" s="481"/>
      <c r="O62" s="481"/>
    </row>
    <row r="63" spans="2:15" customFormat="1" ht="15.75" x14ac:dyDescent="0.25">
      <c r="B63" s="189"/>
      <c r="C63" s="37" t="s">
        <v>222</v>
      </c>
      <c r="D63" s="481"/>
      <c r="E63" s="481"/>
      <c r="F63" s="481"/>
      <c r="G63" s="481"/>
      <c r="H63" s="481"/>
      <c r="I63" s="481"/>
      <c r="J63" s="481"/>
      <c r="K63" s="442"/>
      <c r="L63" s="481"/>
      <c r="M63" s="481"/>
      <c r="N63" s="481"/>
      <c r="O63" s="481"/>
    </row>
    <row r="64" spans="2:15" customFormat="1" ht="15.75" x14ac:dyDescent="0.25">
      <c r="B64" s="189"/>
      <c r="C64" s="37" t="s">
        <v>1601</v>
      </c>
      <c r="D64" s="481"/>
      <c r="E64" s="481"/>
      <c r="F64" s="481"/>
      <c r="G64" s="481"/>
      <c r="H64" s="481"/>
      <c r="I64" s="481"/>
      <c r="J64" s="481"/>
      <c r="K64" s="442"/>
      <c r="L64" s="481"/>
      <c r="M64" s="481"/>
      <c r="N64" s="481"/>
      <c r="O64" s="481"/>
    </row>
    <row r="65" spans="1:15" customFormat="1" ht="16.5" thickBot="1" x14ac:dyDescent="0.3">
      <c r="B65" s="36"/>
      <c r="C65" s="35" t="s">
        <v>678</v>
      </c>
      <c r="D65" s="441"/>
      <c r="E65" s="441"/>
      <c r="F65" s="441"/>
      <c r="G65" s="441"/>
      <c r="H65" s="441"/>
      <c r="I65" s="441"/>
      <c r="J65" s="441"/>
      <c r="K65" s="441"/>
      <c r="L65" s="441"/>
      <c r="M65" s="441"/>
      <c r="N65" s="441"/>
      <c r="O65" s="441"/>
    </row>
    <row r="66" spans="1:15" customFormat="1" x14ac:dyDescent="0.2">
      <c r="B66" s="28"/>
      <c r="C66" s="28"/>
      <c r="D66" s="478"/>
      <c r="E66" s="478"/>
      <c r="F66" s="478"/>
      <c r="G66" s="478"/>
      <c r="H66" s="478"/>
      <c r="I66" s="478"/>
      <c r="J66" s="478"/>
      <c r="K66" s="478"/>
      <c r="L66" s="478"/>
      <c r="M66" s="478"/>
      <c r="N66" s="478"/>
      <c r="O66" s="478"/>
    </row>
    <row r="67" spans="1:15" customFormat="1" ht="43.5" customHeight="1" x14ac:dyDescent="0.25">
      <c r="B67" s="501" t="s">
        <v>656</v>
      </c>
      <c r="C67" s="501"/>
      <c r="D67" s="483"/>
      <c r="E67" s="483"/>
      <c r="F67" s="483"/>
      <c r="G67" s="483"/>
      <c r="H67" s="483"/>
      <c r="I67" s="483"/>
      <c r="J67" s="483"/>
      <c r="K67" s="483"/>
      <c r="L67" s="483"/>
      <c r="M67" s="483"/>
      <c r="N67" s="483"/>
      <c r="O67" s="483"/>
    </row>
    <row r="68" spans="1:15" customFormat="1" x14ac:dyDescent="0.2">
      <c r="B68" s="33"/>
      <c r="C68" s="33"/>
      <c r="D68" s="33"/>
      <c r="E68" s="33"/>
      <c r="F68" s="33"/>
      <c r="G68" s="33"/>
      <c r="H68" s="33"/>
      <c r="I68" s="40"/>
      <c r="J68" s="40"/>
      <c r="K68" s="40"/>
      <c r="L68" s="40"/>
      <c r="M68" s="40"/>
      <c r="N68" s="40"/>
      <c r="O68" s="40"/>
    </row>
    <row r="69" spans="1:15" customFormat="1" x14ac:dyDescent="0.2">
      <c r="B69" s="33"/>
      <c r="C69" s="33"/>
      <c r="D69" s="33"/>
      <c r="E69" s="33"/>
      <c r="F69" s="33"/>
      <c r="G69" s="33"/>
      <c r="H69" s="33"/>
      <c r="I69" s="40"/>
      <c r="J69" s="40"/>
      <c r="K69" s="40"/>
      <c r="L69" s="40"/>
      <c r="M69" s="40"/>
      <c r="N69" s="40"/>
      <c r="O69" s="40"/>
    </row>
    <row r="70" spans="1:15" customFormat="1" ht="15.75" x14ac:dyDescent="0.25">
      <c r="B70" s="493" t="s">
        <v>1846</v>
      </c>
      <c r="C70" s="493"/>
      <c r="D70" s="493"/>
      <c r="E70" s="493"/>
      <c r="F70" s="493"/>
      <c r="G70" s="493"/>
      <c r="H70" s="493"/>
      <c r="I70" s="493"/>
      <c r="J70" s="493"/>
      <c r="K70" s="493"/>
      <c r="L70" s="493"/>
      <c r="M70" s="493"/>
      <c r="N70" s="493"/>
      <c r="O70" s="493"/>
    </row>
    <row r="71" spans="1:15" customFormat="1" ht="18" x14ac:dyDescent="0.25">
      <c r="B71" s="32"/>
      <c r="C71" s="28"/>
      <c r="D71" s="28"/>
      <c r="E71" s="28"/>
      <c r="F71" s="28"/>
      <c r="G71" s="28"/>
      <c r="H71" s="117"/>
      <c r="I71" s="28"/>
      <c r="J71" s="117"/>
      <c r="K71" s="32"/>
      <c r="L71" s="32"/>
      <c r="M71" s="32"/>
      <c r="N71" s="32"/>
      <c r="O71" s="32"/>
    </row>
    <row r="72" spans="1:15" customFormat="1" ht="34.5" customHeight="1" thickBot="1" x14ac:dyDescent="0.3">
      <c r="B72" s="33"/>
      <c r="C72" s="30" t="s">
        <v>795</v>
      </c>
      <c r="D72" s="196"/>
      <c r="E72" s="33"/>
      <c r="F72" s="28"/>
      <c r="G72" s="28"/>
      <c r="H72" s="499" t="s">
        <v>523</v>
      </c>
      <c r="I72" s="499"/>
      <c r="J72" s="497" t="s">
        <v>524</v>
      </c>
      <c r="K72" s="497"/>
      <c r="L72" s="500"/>
      <c r="M72" s="500"/>
      <c r="N72" s="500"/>
      <c r="O72" s="33"/>
    </row>
    <row r="73" spans="1:15" customFormat="1" ht="15.75" x14ac:dyDescent="0.25">
      <c r="B73" s="33"/>
      <c r="C73" s="30" t="s">
        <v>525</v>
      </c>
      <c r="D73" s="196"/>
      <c r="E73" s="33"/>
      <c r="F73" s="28"/>
      <c r="G73" s="28"/>
      <c r="H73" s="41" t="s">
        <v>1093</v>
      </c>
      <c r="I73" s="28"/>
      <c r="J73" s="450"/>
      <c r="K73" s="243"/>
      <c r="L73" s="428"/>
      <c r="M73" s="190"/>
      <c r="N73" s="190"/>
      <c r="O73" s="33"/>
    </row>
    <row r="74" spans="1:15" customFormat="1" ht="15.75" x14ac:dyDescent="0.25">
      <c r="B74" s="33"/>
      <c r="C74" s="41" t="s">
        <v>1019</v>
      </c>
      <c r="D74" s="196"/>
      <c r="E74" s="33"/>
      <c r="F74" s="28"/>
      <c r="G74" s="28"/>
      <c r="H74" s="41" t="s">
        <v>971</v>
      </c>
      <c r="I74" s="28"/>
      <c r="J74" s="450"/>
      <c r="K74" s="243"/>
      <c r="L74" s="428"/>
      <c r="M74" s="190"/>
      <c r="N74" s="190"/>
      <c r="O74" s="33"/>
    </row>
    <row r="75" spans="1:15" customFormat="1" ht="15.75" x14ac:dyDescent="0.25">
      <c r="A75" s="202"/>
      <c r="B75" s="28"/>
      <c r="C75" s="41" t="s">
        <v>1020</v>
      </c>
      <c r="D75" s="196"/>
      <c r="E75" s="28"/>
      <c r="F75" s="28"/>
      <c r="G75" s="28"/>
      <c r="H75" s="41" t="s">
        <v>1423</v>
      </c>
      <c r="I75" s="191"/>
      <c r="J75" s="450"/>
      <c r="K75" s="191"/>
      <c r="L75" s="428"/>
      <c r="M75" s="191"/>
      <c r="N75" s="191"/>
      <c r="O75" s="28"/>
    </row>
    <row r="76" spans="1:15" customFormat="1" ht="15.75" x14ac:dyDescent="0.25">
      <c r="A76" s="210"/>
      <c r="B76" s="28"/>
      <c r="C76" s="41" t="s">
        <v>1021</v>
      </c>
      <c r="D76" s="196"/>
      <c r="E76" s="28"/>
      <c r="F76" s="28"/>
      <c r="G76" s="28"/>
      <c r="H76" s="30" t="s">
        <v>979</v>
      </c>
      <c r="I76" s="191"/>
      <c r="J76" s="450"/>
      <c r="K76" s="191"/>
      <c r="L76" s="428"/>
      <c r="M76" s="191"/>
      <c r="N76" s="191"/>
      <c r="O76" s="28"/>
    </row>
    <row r="77" spans="1:15" customFormat="1" ht="15.75" x14ac:dyDescent="0.25">
      <c r="A77" s="210"/>
      <c r="B77" s="28"/>
      <c r="C77" s="41" t="s">
        <v>1022</v>
      </c>
      <c r="D77" s="196"/>
      <c r="E77" s="28"/>
      <c r="F77" s="153"/>
      <c r="G77" s="28"/>
      <c r="H77" s="30" t="s">
        <v>222</v>
      </c>
      <c r="I77" s="191"/>
      <c r="J77" s="450"/>
      <c r="K77" s="191"/>
      <c r="L77" s="428"/>
      <c r="M77" s="191"/>
      <c r="N77" s="191"/>
      <c r="O77" s="28"/>
    </row>
    <row r="78" spans="1:15" customFormat="1" ht="15.75" x14ac:dyDescent="0.25">
      <c r="A78" s="210"/>
      <c r="B78" s="28"/>
      <c r="C78" s="41"/>
      <c r="D78" s="269"/>
      <c r="E78" s="28"/>
      <c r="F78" s="153"/>
      <c r="G78" s="28"/>
      <c r="H78" s="30"/>
      <c r="I78" s="191"/>
      <c r="J78" s="270"/>
      <c r="K78" s="191"/>
      <c r="L78" s="269"/>
      <c r="M78" s="191"/>
      <c r="N78" s="191"/>
      <c r="O78" s="28"/>
    </row>
    <row r="79" spans="1:15" ht="15.75" x14ac:dyDescent="0.25">
      <c r="A79" s="210"/>
      <c r="B79" s="492" t="s">
        <v>1834</v>
      </c>
      <c r="C79" s="492"/>
      <c r="D79" s="492"/>
      <c r="E79" s="492"/>
      <c r="F79" s="492"/>
      <c r="G79" s="492"/>
      <c r="H79" s="492"/>
      <c r="I79" s="492"/>
      <c r="J79" s="492"/>
      <c r="K79" s="492"/>
      <c r="L79" s="492"/>
      <c r="M79" s="492"/>
      <c r="N79" s="492"/>
      <c r="O79" s="492"/>
    </row>
    <row r="80" spans="1:15" ht="15.75" x14ac:dyDescent="0.25">
      <c r="A80" s="210"/>
      <c r="C80" s="312" t="s">
        <v>1235</v>
      </c>
      <c r="D80" s="154">
        <v>42005</v>
      </c>
      <c r="E80" s="154">
        <v>42036</v>
      </c>
      <c r="F80" s="154">
        <v>42064</v>
      </c>
      <c r="G80" s="154">
        <v>42095</v>
      </c>
      <c r="H80" s="154">
        <v>42125</v>
      </c>
      <c r="I80" s="154">
        <v>42156</v>
      </c>
      <c r="J80" s="154">
        <v>42186</v>
      </c>
      <c r="K80" s="154">
        <v>42217</v>
      </c>
      <c r="L80" s="154">
        <v>42248</v>
      </c>
      <c r="M80" s="154">
        <v>42278</v>
      </c>
      <c r="N80" s="154">
        <v>42309</v>
      </c>
      <c r="O80" s="313">
        <v>42339</v>
      </c>
    </row>
    <row r="81" spans="1:15" ht="15.75" x14ac:dyDescent="0.25">
      <c r="A81" s="210"/>
      <c r="B81" s="211"/>
      <c r="C81" s="312" t="s">
        <v>670</v>
      </c>
      <c r="D81" s="311"/>
      <c r="E81" s="311"/>
      <c r="F81" s="311"/>
      <c r="G81" s="311"/>
      <c r="H81" s="311"/>
      <c r="I81" s="429"/>
      <c r="J81" s="429"/>
      <c r="K81" s="429"/>
      <c r="L81" s="311"/>
      <c r="M81" s="311"/>
      <c r="N81" s="311"/>
      <c r="O81" s="310"/>
    </row>
    <row r="82" spans="1:15" ht="15.75" x14ac:dyDescent="0.25">
      <c r="A82" s="210"/>
      <c r="C82" s="312" t="s">
        <v>1832</v>
      </c>
      <c r="D82" s="310"/>
      <c r="E82" s="310"/>
      <c r="F82" s="310"/>
      <c r="G82" s="310"/>
      <c r="H82" s="310"/>
      <c r="I82" s="430"/>
      <c r="J82" s="430"/>
      <c r="K82" s="430"/>
      <c r="L82" s="310"/>
      <c r="M82" s="310"/>
      <c r="N82" s="310"/>
      <c r="O82" s="310"/>
    </row>
    <row r="83" spans="1:15" ht="15.75" x14ac:dyDescent="0.25">
      <c r="A83" s="210"/>
      <c r="C83" s="312" t="s">
        <v>1239</v>
      </c>
      <c r="D83" s="310"/>
      <c r="E83" s="310"/>
      <c r="F83" s="310"/>
      <c r="G83" s="310"/>
      <c r="H83" s="310"/>
      <c r="I83" s="430"/>
      <c r="J83" s="430"/>
      <c r="K83" s="430"/>
      <c r="L83" s="310"/>
      <c r="M83" s="310"/>
      <c r="N83" s="310"/>
      <c r="O83" s="310"/>
    </row>
    <row r="84" spans="1:15" ht="16.5" thickBot="1" x14ac:dyDescent="0.3">
      <c r="A84" s="210"/>
      <c r="C84" s="314" t="s">
        <v>674</v>
      </c>
      <c r="D84" s="315">
        <v>0</v>
      </c>
      <c r="E84" s="315">
        <v>0</v>
      </c>
      <c r="F84" s="315">
        <v>0</v>
      </c>
      <c r="G84" s="315">
        <v>0</v>
      </c>
      <c r="H84" s="315">
        <v>0</v>
      </c>
      <c r="I84" s="315">
        <v>0</v>
      </c>
      <c r="J84" s="315">
        <v>0</v>
      </c>
      <c r="K84" s="315">
        <v>0</v>
      </c>
      <c r="L84" s="315">
        <v>0</v>
      </c>
      <c r="M84" s="315">
        <v>0</v>
      </c>
      <c r="N84" s="315">
        <v>0</v>
      </c>
      <c r="O84" s="315">
        <v>0</v>
      </c>
    </row>
    <row r="85" spans="1:15" x14ac:dyDescent="0.2">
      <c r="A85" s="210"/>
    </row>
    <row r="86" spans="1:15" x14ac:dyDescent="0.2">
      <c r="A86" s="210"/>
    </row>
    <row r="87" spans="1:15" ht="15.75" x14ac:dyDescent="0.25">
      <c r="A87" s="210"/>
      <c r="B87" s="493" t="s">
        <v>1240</v>
      </c>
      <c r="C87" s="493"/>
      <c r="D87" s="493"/>
      <c r="E87" s="493"/>
      <c r="F87" s="493"/>
      <c r="G87" s="493"/>
      <c r="H87" s="493"/>
      <c r="I87" s="493"/>
      <c r="J87" s="493"/>
      <c r="K87" s="493"/>
      <c r="L87" s="493"/>
      <c r="M87" s="493"/>
      <c r="N87" s="493"/>
      <c r="O87" s="493"/>
    </row>
    <row r="88" spans="1:15" x14ac:dyDescent="0.2">
      <c r="A88" s="210"/>
    </row>
    <row r="89" spans="1:15" ht="15.75" x14ac:dyDescent="0.25">
      <c r="A89" s="210"/>
      <c r="H89" s="494" t="s">
        <v>1241</v>
      </c>
      <c r="I89" s="494"/>
      <c r="J89" s="494"/>
      <c r="K89" s="494"/>
      <c r="L89" s="494"/>
      <c r="M89" s="494"/>
      <c r="N89" s="494"/>
    </row>
    <row r="90" spans="1:15" ht="15.75" x14ac:dyDescent="0.25">
      <c r="A90" s="210"/>
      <c r="H90" s="41" t="s">
        <v>1093</v>
      </c>
      <c r="J90" s="212"/>
      <c r="K90" s="213"/>
    </row>
    <row r="91" spans="1:15" ht="15.75" x14ac:dyDescent="0.25">
      <c r="A91" s="210"/>
      <c r="H91" s="41" t="s">
        <v>971</v>
      </c>
      <c r="J91" s="214"/>
      <c r="K91" s="152"/>
    </row>
    <row r="92" spans="1:15" ht="15.75" x14ac:dyDescent="0.25">
      <c r="A92" s="210"/>
      <c r="H92" s="41" t="s">
        <v>1423</v>
      </c>
      <c r="J92" s="214"/>
      <c r="K92" s="152"/>
    </row>
    <row r="93" spans="1:15" ht="15.75" x14ac:dyDescent="0.25">
      <c r="A93" s="210"/>
      <c r="H93" s="37" t="s">
        <v>979</v>
      </c>
      <c r="J93" s="214"/>
      <c r="K93" s="152"/>
    </row>
    <row r="94" spans="1:15" ht="15.75" x14ac:dyDescent="0.25">
      <c r="A94" s="210"/>
      <c r="H94" s="37" t="s">
        <v>222</v>
      </c>
      <c r="J94" s="214"/>
    </row>
    <row r="95" spans="1:15" x14ac:dyDescent="0.2">
      <c r="A95" s="210"/>
    </row>
    <row r="96" spans="1:15" x14ac:dyDescent="0.2">
      <c r="A96" s="210"/>
    </row>
    <row r="97" spans="1:16" ht="15.75" x14ac:dyDescent="0.25">
      <c r="A97" s="210"/>
      <c r="B97" s="493" t="s">
        <v>1639</v>
      </c>
      <c r="C97" s="493"/>
      <c r="D97" s="493"/>
      <c r="E97" s="493"/>
      <c r="F97" s="493"/>
      <c r="G97" s="493"/>
      <c r="H97" s="493"/>
      <c r="I97" s="493"/>
      <c r="J97" s="493"/>
      <c r="K97" s="493"/>
      <c r="L97" s="493"/>
      <c r="M97" s="493"/>
      <c r="N97" s="493"/>
      <c r="O97" s="493"/>
    </row>
    <row r="98" spans="1:16" ht="15.75" x14ac:dyDescent="0.25">
      <c r="A98" s="210"/>
      <c r="C98" s="28" t="s">
        <v>1235</v>
      </c>
      <c r="D98" s="154">
        <v>42005</v>
      </c>
      <c r="E98" s="154">
        <v>42036</v>
      </c>
      <c r="F98" s="154">
        <v>42064</v>
      </c>
      <c r="G98" s="154">
        <v>42095</v>
      </c>
      <c r="H98" s="154">
        <v>42125</v>
      </c>
      <c r="I98" s="154">
        <v>42156</v>
      </c>
      <c r="J98" s="154">
        <v>42186</v>
      </c>
      <c r="K98" s="154">
        <v>42217</v>
      </c>
      <c r="L98" s="154">
        <v>42248</v>
      </c>
      <c r="M98" s="154">
        <v>42278</v>
      </c>
      <c r="N98" s="154">
        <v>42309</v>
      </c>
      <c r="O98" s="154">
        <v>42339</v>
      </c>
    </row>
    <row r="99" spans="1:16" x14ac:dyDescent="0.2">
      <c r="A99" s="210"/>
      <c r="C99" s="28" t="s">
        <v>1674</v>
      </c>
      <c r="D99" s="451"/>
      <c r="E99" s="451"/>
      <c r="F99" s="451"/>
      <c r="G99" s="451"/>
      <c r="H99" s="451"/>
      <c r="I99" s="451"/>
      <c r="J99" s="451"/>
      <c r="K99" s="451"/>
      <c r="L99" s="451"/>
      <c r="M99" s="451"/>
      <c r="N99" s="451"/>
      <c r="O99" s="451"/>
    </row>
    <row r="100" spans="1:16" x14ac:dyDescent="0.2">
      <c r="A100" s="210"/>
      <c r="C100" s="28" t="s">
        <v>1675</v>
      </c>
      <c r="D100" s="452"/>
      <c r="E100" s="452"/>
      <c r="F100" s="452"/>
      <c r="G100" s="452"/>
      <c r="H100" s="452"/>
      <c r="I100" s="452"/>
      <c r="J100" s="452"/>
      <c r="K100" s="452"/>
      <c r="L100" s="452"/>
      <c r="M100" s="452"/>
      <c r="N100" s="452"/>
      <c r="O100" s="452"/>
    </row>
    <row r="101" spans="1:16" x14ac:dyDescent="0.2">
      <c r="A101" s="210"/>
      <c r="C101" s="28" t="s">
        <v>1676</v>
      </c>
      <c r="D101" s="452"/>
      <c r="E101" s="452"/>
      <c r="F101" s="452"/>
      <c r="G101" s="452"/>
      <c r="H101" s="452"/>
      <c r="I101" s="452"/>
      <c r="J101" s="452"/>
      <c r="K101" s="452"/>
      <c r="L101" s="452"/>
      <c r="M101" s="452"/>
      <c r="N101" s="452"/>
      <c r="O101" s="452"/>
    </row>
    <row r="102" spans="1:16" ht="16.5" thickBot="1" x14ac:dyDescent="0.3">
      <c r="A102" s="210"/>
      <c r="C102" s="314" t="s">
        <v>0</v>
      </c>
      <c r="D102" s="446"/>
      <c r="E102" s="446"/>
      <c r="F102" s="446"/>
      <c r="G102" s="446"/>
      <c r="H102" s="446"/>
      <c r="I102" s="446"/>
      <c r="J102" s="446"/>
      <c r="K102" s="446"/>
      <c r="L102" s="446"/>
      <c r="M102" s="446"/>
      <c r="N102" s="446"/>
      <c r="O102" s="446"/>
    </row>
    <row r="103" spans="1:16" x14ac:dyDescent="0.2">
      <c r="A103" s="210"/>
    </row>
    <row r="104" spans="1:16" customFormat="1" ht="16.5" thickBot="1" x14ac:dyDescent="0.3">
      <c r="B104" s="495" t="s">
        <v>1835</v>
      </c>
      <c r="C104" s="495"/>
      <c r="D104" s="495"/>
      <c r="E104" s="495"/>
      <c r="F104" s="495"/>
      <c r="G104" s="495"/>
      <c r="H104" s="495"/>
      <c r="I104" s="495"/>
      <c r="J104" s="495"/>
      <c r="K104" s="495"/>
      <c r="L104" s="495"/>
      <c r="M104" s="495"/>
      <c r="N104" s="495"/>
      <c r="O104" s="495"/>
    </row>
    <row r="105" spans="1:16" customFormat="1" ht="15.75" x14ac:dyDescent="0.25">
      <c r="A105" s="453"/>
      <c r="B105" s="454"/>
      <c r="C105" s="455" t="s">
        <v>1235</v>
      </c>
      <c r="D105" s="154">
        <v>42005</v>
      </c>
      <c r="E105" s="154">
        <v>42036</v>
      </c>
      <c r="F105" s="154">
        <v>42064</v>
      </c>
      <c r="G105" s="154">
        <v>42095</v>
      </c>
      <c r="H105" s="154">
        <v>42125</v>
      </c>
      <c r="I105" s="154">
        <v>42156</v>
      </c>
      <c r="J105" s="154">
        <v>42186</v>
      </c>
      <c r="K105" s="154">
        <v>42217</v>
      </c>
      <c r="L105" s="154">
        <v>42248</v>
      </c>
      <c r="M105" s="154">
        <v>42278</v>
      </c>
      <c r="N105" s="154">
        <v>42309</v>
      </c>
      <c r="O105" s="154">
        <v>42339</v>
      </c>
      <c r="P105" s="28"/>
    </row>
    <row r="106" spans="1:16" customFormat="1" ht="15.75" x14ac:dyDescent="0.25">
      <c r="C106" s="205" t="s">
        <v>1674</v>
      </c>
      <c r="D106" s="456"/>
      <c r="E106" s="456"/>
      <c r="F106" s="456"/>
      <c r="G106" s="456"/>
      <c r="H106" s="456"/>
      <c r="I106" s="456"/>
      <c r="J106" s="212"/>
      <c r="K106" s="212"/>
      <c r="L106" s="212"/>
      <c r="M106" s="212"/>
      <c r="N106" s="212"/>
      <c r="O106" s="212"/>
    </row>
    <row r="107" spans="1:16" customFormat="1" ht="15.75" x14ac:dyDescent="0.25">
      <c r="A107" s="207"/>
      <c r="B107" s="206"/>
      <c r="C107" s="205" t="s">
        <v>1675</v>
      </c>
      <c r="D107" s="456"/>
      <c r="E107" s="456"/>
      <c r="F107" s="456"/>
      <c r="G107" s="456"/>
      <c r="H107" s="456"/>
      <c r="I107" s="456"/>
      <c r="J107" s="214"/>
      <c r="K107" s="214"/>
      <c r="L107" s="214"/>
      <c r="M107" s="214"/>
      <c r="N107" s="214"/>
      <c r="O107" s="214"/>
      <c r="P107" s="221"/>
    </row>
    <row r="108" spans="1:16" customFormat="1" ht="15.75" x14ac:dyDescent="0.25">
      <c r="A108" s="207"/>
      <c r="B108" s="206"/>
      <c r="C108" s="205" t="s">
        <v>1676</v>
      </c>
      <c r="D108" s="456"/>
      <c r="E108" s="456"/>
      <c r="F108" s="456"/>
      <c r="G108" s="456"/>
      <c r="H108" s="456"/>
      <c r="I108" s="456"/>
      <c r="J108" s="214"/>
      <c r="K108" s="214"/>
      <c r="L108" s="214"/>
      <c r="M108" s="214"/>
      <c r="N108" s="214"/>
      <c r="O108" s="214"/>
      <c r="P108" s="221"/>
    </row>
    <row r="109" spans="1:16" customFormat="1" ht="16.5" thickBot="1" x14ac:dyDescent="0.3">
      <c r="B109" s="206"/>
      <c r="C109" s="205" t="s">
        <v>0</v>
      </c>
      <c r="D109" s="457"/>
      <c r="E109" s="457"/>
      <c r="F109" s="457"/>
      <c r="G109" s="457"/>
      <c r="H109" s="457"/>
      <c r="I109" s="457"/>
      <c r="J109" s="457">
        <v>0</v>
      </c>
      <c r="K109" s="457">
        <v>0</v>
      </c>
      <c r="L109" s="457">
        <v>0</v>
      </c>
      <c r="M109" s="457">
        <v>0</v>
      </c>
      <c r="N109" s="457">
        <v>0</v>
      </c>
      <c r="O109" s="457">
        <v>0</v>
      </c>
      <c r="P109" s="221"/>
    </row>
    <row r="110" spans="1:16" ht="13.5" thickTop="1" x14ac:dyDescent="0.2">
      <c r="A110" s="210"/>
    </row>
    <row r="111" spans="1:16" x14ac:dyDescent="0.2">
      <c r="A111" s="210"/>
    </row>
    <row r="112" spans="1:16" x14ac:dyDescent="0.2">
      <c r="A112" s="210"/>
    </row>
    <row r="113" spans="1:1" x14ac:dyDescent="0.2">
      <c r="A113" s="210"/>
    </row>
    <row r="114" spans="1:1" x14ac:dyDescent="0.2">
      <c r="A114" s="210"/>
    </row>
    <row r="115" spans="1:1" x14ac:dyDescent="0.2">
      <c r="A115" s="210"/>
    </row>
    <row r="116" spans="1:1" x14ac:dyDescent="0.2">
      <c r="A116" s="210"/>
    </row>
    <row r="117" spans="1:1" x14ac:dyDescent="0.2">
      <c r="A117" s="210"/>
    </row>
    <row r="118" spans="1:1" x14ac:dyDescent="0.2">
      <c r="A118" s="210"/>
    </row>
    <row r="119" spans="1:1" x14ac:dyDescent="0.2">
      <c r="A119" s="210"/>
    </row>
    <row r="120" spans="1:1" x14ac:dyDescent="0.2">
      <c r="A120" s="210"/>
    </row>
    <row r="121" spans="1:1" x14ac:dyDescent="0.2">
      <c r="A121" s="210"/>
    </row>
    <row r="122" spans="1:1" x14ac:dyDescent="0.2">
      <c r="A122" s="210"/>
    </row>
    <row r="123" spans="1:1" x14ac:dyDescent="0.2">
      <c r="A123" s="210"/>
    </row>
  </sheetData>
  <customSheetViews>
    <customSheetView guid="{2217AF83-9A9D-4254-ABC6-A5EBECD51169}" scale="70" showPageBreaks="1" fitToPage="1" printArea="1" hiddenRows="1" topLeftCell="A64">
      <selection activeCell="D84" sqref="D84"/>
      <pageMargins left="0.7" right="0.7" top="0.75" bottom="0.75" header="0.3" footer="0.3"/>
      <headerFooter alignWithMargins="0">
        <oddHeader>&amp;F</oddHeader>
        <oddFooter>&amp;F</oddFooter>
      </headerFooter>
    </customSheetView>
  </customSheetViews>
  <mergeCells count="18">
    <mergeCell ref="B1:O1"/>
    <mergeCell ref="J72:K72"/>
    <mergeCell ref="B18:B20"/>
    <mergeCell ref="B30:B32"/>
    <mergeCell ref="H72:I72"/>
    <mergeCell ref="L72:N72"/>
    <mergeCell ref="B67:C67"/>
    <mergeCell ref="B2:O2"/>
    <mergeCell ref="B3:O3"/>
    <mergeCell ref="B4:O4"/>
    <mergeCell ref="B44:O44"/>
    <mergeCell ref="B70:O70"/>
    <mergeCell ref="B6:O6"/>
    <mergeCell ref="B79:O79"/>
    <mergeCell ref="B97:O97"/>
    <mergeCell ref="B87:O87"/>
    <mergeCell ref="H89:N89"/>
    <mergeCell ref="B104:O104"/>
  </mergeCells>
  <phoneticPr fontId="6" type="noConversion"/>
  <pageMargins left="0.75" right="0.75" top="0.51" bottom="0.5" header="0.5" footer="0.5"/>
  <pageSetup scale="38" orientation="portrait" horizontalDpi="4294967295" verticalDpi="4294967295"/>
  <headerFooter alignWithMargins="0">
    <oddHeader>&amp;F</oddHeader>
    <oddFooter>&amp;F</oddFooter>
  </headerFooter>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22"/>
  </sheetPr>
  <dimension ref="A1:Q768"/>
  <sheetViews>
    <sheetView zoomScale="70" zoomScaleNormal="70" zoomScalePageLayoutView="85" workbookViewId="0">
      <pane ySplit="1" topLeftCell="A2" activePane="bottomLeft" state="frozen"/>
      <selection pane="bottomLeft" activeCell="D9" sqref="D9"/>
    </sheetView>
  </sheetViews>
  <sheetFormatPr defaultColWidth="8.85546875" defaultRowHeight="12.75" x14ac:dyDescent="0.2"/>
  <cols>
    <col min="1" max="1" width="21.140625" style="10" bestFit="1" customWidth="1"/>
    <col min="2" max="2" width="48" style="10" customWidth="1"/>
    <col min="3" max="3" width="19.140625" style="278" bestFit="1" customWidth="1"/>
    <col min="4" max="4" width="19.42578125" style="10" customWidth="1"/>
    <col min="5" max="5" width="8.85546875" style="1"/>
    <col min="6" max="6" width="9.28515625" style="1" bestFit="1" customWidth="1"/>
    <col min="7" max="7" width="10.28515625" style="1" bestFit="1" customWidth="1"/>
    <col min="8" max="8" width="8.85546875" style="1"/>
    <col min="9" max="9" width="17.42578125" style="1" customWidth="1"/>
    <col min="10" max="11" width="8.85546875" style="1"/>
    <col min="12" max="12" width="20.28515625" style="1" bestFit="1" customWidth="1"/>
    <col min="13" max="13" width="18.42578125" style="1" bestFit="1" customWidth="1"/>
    <col min="14" max="14" width="23.7109375" style="1" bestFit="1" customWidth="1"/>
    <col min="15" max="15" width="18.42578125" style="1" bestFit="1" customWidth="1"/>
    <col min="16" max="16384" width="8.85546875" style="1"/>
  </cols>
  <sheetData>
    <row r="1" spans="1:17" customFormat="1" ht="27" thickTop="1" thickBot="1" x14ac:dyDescent="0.25">
      <c r="A1" s="250" t="s">
        <v>1476</v>
      </c>
      <c r="B1" s="251" t="s">
        <v>1477</v>
      </c>
      <c r="C1" s="286" t="s">
        <v>215</v>
      </c>
      <c r="D1" s="250" t="s">
        <v>1526</v>
      </c>
      <c r="I1" s="271" t="s">
        <v>1596</v>
      </c>
    </row>
    <row r="2" spans="1:17" customFormat="1" ht="13.5" thickTop="1" x14ac:dyDescent="0.2">
      <c r="A2" s="253" t="s">
        <v>148</v>
      </c>
      <c r="B2" s="254" t="s">
        <v>148</v>
      </c>
      <c r="C2" s="287" t="s">
        <v>148</v>
      </c>
      <c r="D2" s="253" t="s">
        <v>148</v>
      </c>
      <c r="I2" s="272"/>
    </row>
    <row r="3" spans="1:17" customFormat="1" ht="13.5" customHeight="1" x14ac:dyDescent="0.2">
      <c r="A3" s="279" t="s">
        <v>1086</v>
      </c>
      <c r="B3" s="279" t="s">
        <v>970</v>
      </c>
      <c r="C3" s="288" t="s">
        <v>1087</v>
      </c>
      <c r="D3" s="279" t="s">
        <v>222</v>
      </c>
      <c r="I3" s="248" t="s">
        <v>1086</v>
      </c>
    </row>
    <row r="4" spans="1:17" s="114" customFormat="1" x14ac:dyDescent="0.2">
      <c r="A4" s="279" t="s">
        <v>1688</v>
      </c>
      <c r="B4" s="279" t="s">
        <v>1689</v>
      </c>
      <c r="C4" s="288" t="s">
        <v>1087</v>
      </c>
      <c r="D4" s="279" t="s">
        <v>222</v>
      </c>
      <c r="I4" s="248" t="s">
        <v>1088</v>
      </c>
    </row>
    <row r="5" spans="1:17" s="114" customFormat="1" x14ac:dyDescent="0.2">
      <c r="A5" s="279" t="s">
        <v>1088</v>
      </c>
      <c r="B5" s="279" t="s">
        <v>1246</v>
      </c>
      <c r="C5" s="288" t="s">
        <v>1087</v>
      </c>
      <c r="D5" s="279" t="s">
        <v>222</v>
      </c>
      <c r="I5" s="248" t="s">
        <v>1089</v>
      </c>
    </row>
    <row r="6" spans="1:17" s="114" customFormat="1" x14ac:dyDescent="0.2">
      <c r="A6" s="279" t="s">
        <v>1089</v>
      </c>
      <c r="B6" s="279" t="s">
        <v>1247</v>
      </c>
      <c r="C6" s="288" t="s">
        <v>1087</v>
      </c>
      <c r="D6" s="279" t="s">
        <v>222</v>
      </c>
      <c r="I6" s="248" t="s">
        <v>1090</v>
      </c>
      <c r="K6" s="252"/>
    </row>
    <row r="7" spans="1:17" s="114" customFormat="1" ht="12.75" customHeight="1" x14ac:dyDescent="0.2">
      <c r="A7" s="279" t="s">
        <v>1090</v>
      </c>
      <c r="B7" s="279" t="s">
        <v>1091</v>
      </c>
      <c r="C7" s="288" t="s">
        <v>1092</v>
      </c>
      <c r="D7" s="279" t="s">
        <v>1093</v>
      </c>
      <c r="I7" s="248" t="s">
        <v>1094</v>
      </c>
    </row>
    <row r="8" spans="1:17" customFormat="1" x14ac:dyDescent="0.2">
      <c r="A8" s="279" t="s">
        <v>1094</v>
      </c>
      <c r="B8" s="279" t="s">
        <v>1095</v>
      </c>
      <c r="C8" s="288" t="s">
        <v>1092</v>
      </c>
      <c r="D8" s="279" t="s">
        <v>1093</v>
      </c>
      <c r="I8" s="248" t="s">
        <v>1096</v>
      </c>
      <c r="K8" t="s">
        <v>1634</v>
      </c>
      <c r="L8" t="s">
        <v>1635</v>
      </c>
      <c r="N8" s="1"/>
      <c r="O8" s="1"/>
      <c r="P8" s="1"/>
      <c r="Q8" s="1"/>
    </row>
    <row r="9" spans="1:17" customFormat="1" x14ac:dyDescent="0.2">
      <c r="A9" s="279" t="s">
        <v>1096</v>
      </c>
      <c r="B9" s="279" t="s">
        <v>1097</v>
      </c>
      <c r="C9" s="288" t="s">
        <v>1092</v>
      </c>
      <c r="D9" s="279" t="s">
        <v>1093</v>
      </c>
      <c r="I9" s="248" t="s">
        <v>1098</v>
      </c>
      <c r="K9">
        <v>1</v>
      </c>
      <c r="L9" s="298">
        <v>1</v>
      </c>
      <c r="N9" s="1"/>
      <c r="O9" s="1"/>
      <c r="P9" s="1"/>
      <c r="Q9" s="1"/>
    </row>
    <row r="10" spans="1:17" customFormat="1" x14ac:dyDescent="0.2">
      <c r="A10" s="279" t="s">
        <v>1098</v>
      </c>
      <c r="B10" s="279" t="s">
        <v>1099</v>
      </c>
      <c r="C10" s="288" t="s">
        <v>1092</v>
      </c>
      <c r="D10" s="279" t="s">
        <v>1093</v>
      </c>
      <c r="F10" s="201">
        <v>42005</v>
      </c>
      <c r="G10" s="201">
        <v>42035</v>
      </c>
      <c r="H10" t="s">
        <v>1087</v>
      </c>
      <c r="I10" s="248" t="s">
        <v>1100</v>
      </c>
      <c r="K10">
        <v>2</v>
      </c>
      <c r="L10" s="298">
        <v>2</v>
      </c>
      <c r="O10" s="1"/>
      <c r="P10" s="1"/>
      <c r="Q10" s="1"/>
    </row>
    <row r="11" spans="1:17" customFormat="1" x14ac:dyDescent="0.2">
      <c r="A11" s="279" t="s">
        <v>1100</v>
      </c>
      <c r="B11" s="279" t="s">
        <v>1101</v>
      </c>
      <c r="C11" s="288" t="s">
        <v>1092</v>
      </c>
      <c r="D11" s="279" t="s">
        <v>1093</v>
      </c>
      <c r="F11" s="201">
        <v>42036</v>
      </c>
      <c r="G11" s="201">
        <v>42063</v>
      </c>
      <c r="H11" t="s">
        <v>1092</v>
      </c>
      <c r="I11" s="248" t="s">
        <v>1102</v>
      </c>
      <c r="K11">
        <v>3</v>
      </c>
      <c r="L11" s="298">
        <v>3</v>
      </c>
      <c r="O11" s="1"/>
      <c r="P11" s="1"/>
      <c r="Q11" s="1"/>
    </row>
    <row r="12" spans="1:17" customFormat="1" x14ac:dyDescent="0.2">
      <c r="A12" s="279" t="s">
        <v>1102</v>
      </c>
      <c r="B12" s="279" t="s">
        <v>1103</v>
      </c>
      <c r="C12" s="288" t="s">
        <v>1092</v>
      </c>
      <c r="D12" s="279" t="s">
        <v>1093</v>
      </c>
      <c r="F12" s="201">
        <v>42064</v>
      </c>
      <c r="G12" s="201">
        <v>42094</v>
      </c>
      <c r="H12" t="s">
        <v>146</v>
      </c>
      <c r="I12" s="248" t="s">
        <v>1106</v>
      </c>
      <c r="L12" s="298">
        <v>4</v>
      </c>
      <c r="O12" s="1"/>
      <c r="P12" s="1"/>
      <c r="Q12" s="1"/>
    </row>
    <row r="13" spans="1:17" customFormat="1" x14ac:dyDescent="0.2">
      <c r="A13" s="279" t="s">
        <v>1104</v>
      </c>
      <c r="B13" s="279" t="s">
        <v>1105</v>
      </c>
      <c r="C13" s="288" t="s">
        <v>1092</v>
      </c>
      <c r="D13" s="279" t="s">
        <v>971</v>
      </c>
      <c r="F13" s="201">
        <v>42095</v>
      </c>
      <c r="G13" s="201">
        <v>42124</v>
      </c>
      <c r="I13" s="248" t="s">
        <v>980</v>
      </c>
      <c r="L13" s="298" t="s">
        <v>1638</v>
      </c>
      <c r="O13" s="1"/>
      <c r="P13" s="1"/>
      <c r="Q13" s="1"/>
    </row>
    <row r="14" spans="1:17" customFormat="1" ht="13.5" thickBot="1" x14ac:dyDescent="0.25">
      <c r="A14" s="279" t="s">
        <v>1106</v>
      </c>
      <c r="B14" s="279" t="s">
        <v>978</v>
      </c>
      <c r="C14" s="288" t="s">
        <v>1087</v>
      </c>
      <c r="D14" s="279" t="s">
        <v>979</v>
      </c>
      <c r="F14" s="201">
        <v>42125</v>
      </c>
      <c r="G14" s="201">
        <v>42155</v>
      </c>
      <c r="I14" s="248" t="s">
        <v>1382</v>
      </c>
      <c r="L14" s="298"/>
    </row>
    <row r="15" spans="1:17" customFormat="1" x14ac:dyDescent="0.2">
      <c r="A15" s="279" t="s">
        <v>980</v>
      </c>
      <c r="B15" s="279" t="s">
        <v>981</v>
      </c>
      <c r="C15" s="288" t="s">
        <v>1087</v>
      </c>
      <c r="D15" s="279" t="s">
        <v>979</v>
      </c>
      <c r="F15" s="201">
        <v>42156</v>
      </c>
      <c r="G15" s="201">
        <v>42185</v>
      </c>
      <c r="I15" s="248" t="s">
        <v>1383</v>
      </c>
      <c r="K15" s="370"/>
      <c r="L15" s="505" t="s">
        <v>1634</v>
      </c>
      <c r="M15" s="506"/>
      <c r="N15" s="371"/>
    </row>
    <row r="16" spans="1:17" customFormat="1" x14ac:dyDescent="0.2">
      <c r="A16" s="279" t="s">
        <v>1486</v>
      </c>
      <c r="B16" s="279" t="s">
        <v>1652</v>
      </c>
      <c r="C16" s="288" t="s">
        <v>1087</v>
      </c>
      <c r="D16" s="279" t="s">
        <v>972</v>
      </c>
      <c r="F16" s="201">
        <v>42186</v>
      </c>
      <c r="G16" s="217">
        <v>42216</v>
      </c>
      <c r="I16" s="248" t="s">
        <v>1341</v>
      </c>
      <c r="K16" s="372"/>
      <c r="L16" s="373"/>
      <c r="M16" s="373"/>
      <c r="N16" s="374"/>
    </row>
    <row r="17" spans="1:14" customFormat="1" x14ac:dyDescent="0.2">
      <c r="A17" s="279" t="s">
        <v>1487</v>
      </c>
      <c r="B17" s="279" t="s">
        <v>1653</v>
      </c>
      <c r="C17" s="288" t="s">
        <v>1087</v>
      </c>
      <c r="D17" s="279" t="s">
        <v>972</v>
      </c>
      <c r="F17" s="201">
        <v>42217</v>
      </c>
      <c r="G17" s="201">
        <v>42247</v>
      </c>
      <c r="I17" s="248" t="s">
        <v>1342</v>
      </c>
      <c r="K17" s="375" t="s">
        <v>598</v>
      </c>
      <c r="L17" s="373" t="s">
        <v>1610</v>
      </c>
      <c r="M17" s="221"/>
      <c r="N17" s="374"/>
    </row>
    <row r="18" spans="1:14" customFormat="1" x14ac:dyDescent="0.2">
      <c r="A18" s="279" t="s">
        <v>1488</v>
      </c>
      <c r="B18" s="279" t="s">
        <v>1654</v>
      </c>
      <c r="C18" s="288" t="s">
        <v>1092</v>
      </c>
      <c r="D18" s="279" t="s">
        <v>972</v>
      </c>
      <c r="F18" s="201">
        <v>42248</v>
      </c>
      <c r="G18" s="201">
        <v>42277</v>
      </c>
      <c r="I18" s="248" t="s">
        <v>984</v>
      </c>
      <c r="K18" s="376">
        <v>1</v>
      </c>
      <c r="L18" s="221" t="s">
        <v>1569</v>
      </c>
      <c r="M18" s="221">
        <v>0.68</v>
      </c>
      <c r="N18" s="374" t="s">
        <v>1603</v>
      </c>
    </row>
    <row r="19" spans="1:14" customFormat="1" x14ac:dyDescent="0.2">
      <c r="A19" s="279" t="s">
        <v>1611</v>
      </c>
      <c r="B19" s="279" t="s">
        <v>1655</v>
      </c>
      <c r="C19" s="288" t="s">
        <v>1092</v>
      </c>
      <c r="D19" s="279" t="s">
        <v>972</v>
      </c>
      <c r="F19" s="201">
        <v>42278</v>
      </c>
      <c r="G19" s="201">
        <v>42308</v>
      </c>
      <c r="I19" s="248" t="s">
        <v>1277</v>
      </c>
      <c r="K19" s="376">
        <v>2</v>
      </c>
      <c r="L19" s="221" t="s">
        <v>1571</v>
      </c>
      <c r="M19" s="221">
        <v>0.32</v>
      </c>
      <c r="N19" s="374" t="s">
        <v>1606</v>
      </c>
    </row>
    <row r="20" spans="1:14" customFormat="1" x14ac:dyDescent="0.2">
      <c r="A20" s="279" t="s">
        <v>1339</v>
      </c>
      <c r="B20" s="279" t="s">
        <v>1441</v>
      </c>
      <c r="C20" s="288" t="s">
        <v>1092</v>
      </c>
      <c r="D20" s="279" t="s">
        <v>972</v>
      </c>
      <c r="F20" s="201">
        <v>42309</v>
      </c>
      <c r="G20" s="201">
        <v>42338</v>
      </c>
      <c r="I20" s="248" t="s">
        <v>1279</v>
      </c>
      <c r="K20" s="376">
        <v>3</v>
      </c>
      <c r="L20" s="221" t="s">
        <v>1608</v>
      </c>
      <c r="M20" s="221">
        <v>0.05</v>
      </c>
      <c r="N20" s="374" t="s">
        <v>1605</v>
      </c>
    </row>
    <row r="21" spans="1:14" customFormat="1" x14ac:dyDescent="0.2">
      <c r="A21" s="279" t="s">
        <v>1340</v>
      </c>
      <c r="B21" s="279" t="s">
        <v>1442</v>
      </c>
      <c r="C21" s="288" t="s">
        <v>1092</v>
      </c>
      <c r="D21" s="279" t="s">
        <v>972</v>
      </c>
      <c r="F21" s="201">
        <v>42339</v>
      </c>
      <c r="G21" s="201">
        <v>42369</v>
      </c>
      <c r="I21" s="248" t="s">
        <v>1281</v>
      </c>
      <c r="K21" s="376"/>
      <c r="L21" s="221"/>
      <c r="M21" s="221"/>
      <c r="N21" s="374"/>
    </row>
    <row r="22" spans="1:14" customFormat="1" x14ac:dyDescent="0.2">
      <c r="A22" s="279" t="s">
        <v>1380</v>
      </c>
      <c r="B22" s="279" t="s">
        <v>1443</v>
      </c>
      <c r="C22" s="288" t="s">
        <v>1092</v>
      </c>
      <c r="D22" s="279" t="s">
        <v>972</v>
      </c>
      <c r="F22" s="201"/>
      <c r="I22" s="248" t="s">
        <v>888</v>
      </c>
      <c r="K22" s="376"/>
      <c r="L22" s="1"/>
      <c r="M22" s="221"/>
      <c r="N22" s="374"/>
    </row>
    <row r="23" spans="1:14" customFormat="1" ht="15.75" x14ac:dyDescent="0.25">
      <c r="A23" s="279" t="s">
        <v>1336</v>
      </c>
      <c r="B23" s="279" t="s">
        <v>1444</v>
      </c>
      <c r="C23" s="288" t="s">
        <v>1092</v>
      </c>
      <c r="D23" s="279" t="s">
        <v>972</v>
      </c>
      <c r="F23" s="201"/>
      <c r="G23" s="118"/>
      <c r="I23" s="248" t="s">
        <v>893</v>
      </c>
      <c r="K23" s="377" t="s">
        <v>598</v>
      </c>
      <c r="L23" s="373" t="s">
        <v>1573</v>
      </c>
      <c r="M23" s="221"/>
      <c r="N23" s="374"/>
    </row>
    <row r="24" spans="1:14" customFormat="1" x14ac:dyDescent="0.2">
      <c r="A24" s="279" t="s">
        <v>1337</v>
      </c>
      <c r="B24" s="279" t="s">
        <v>1445</v>
      </c>
      <c r="C24" s="288" t="s">
        <v>1092</v>
      </c>
      <c r="D24" s="279" t="s">
        <v>972</v>
      </c>
      <c r="F24" s="201">
        <v>2</v>
      </c>
      <c r="I24" s="248" t="s">
        <v>898</v>
      </c>
      <c r="K24" s="376">
        <v>1</v>
      </c>
      <c r="L24" s="221" t="s">
        <v>1570</v>
      </c>
      <c r="M24" s="221">
        <v>0.74</v>
      </c>
      <c r="N24" s="374" t="s">
        <v>1602</v>
      </c>
    </row>
    <row r="25" spans="1:14" customFormat="1" x14ac:dyDescent="0.2">
      <c r="A25" s="279" t="s">
        <v>1338</v>
      </c>
      <c r="B25" s="279" t="s">
        <v>1446</v>
      </c>
      <c r="C25" s="288" t="s">
        <v>1092</v>
      </c>
      <c r="D25" s="279" t="s">
        <v>972</v>
      </c>
      <c r="F25" s="201"/>
      <c r="I25" s="248" t="s">
        <v>975</v>
      </c>
      <c r="K25" s="376">
        <v>2</v>
      </c>
      <c r="L25" s="221" t="s">
        <v>1572</v>
      </c>
      <c r="M25" s="221">
        <v>0.26</v>
      </c>
      <c r="N25" s="374" t="s">
        <v>1604</v>
      </c>
    </row>
    <row r="26" spans="1:14" customFormat="1" ht="13.5" thickBot="1" x14ac:dyDescent="0.25">
      <c r="A26" s="279" t="s">
        <v>1381</v>
      </c>
      <c r="B26" s="279" t="s">
        <v>1447</v>
      </c>
      <c r="C26" s="288" t="s">
        <v>1092</v>
      </c>
      <c r="D26" s="279" t="s">
        <v>972</v>
      </c>
      <c r="I26" s="248" t="s">
        <v>1013</v>
      </c>
      <c r="K26" s="378">
        <v>3</v>
      </c>
      <c r="L26" s="379" t="s">
        <v>1608</v>
      </c>
      <c r="M26" s="379">
        <v>0.05</v>
      </c>
      <c r="N26" s="380" t="s">
        <v>1605</v>
      </c>
    </row>
    <row r="27" spans="1:14" customFormat="1" x14ac:dyDescent="0.2">
      <c r="A27" s="279" t="s">
        <v>1690</v>
      </c>
      <c r="B27" s="279" t="s">
        <v>1691</v>
      </c>
      <c r="C27" s="288" t="s">
        <v>1092</v>
      </c>
      <c r="D27" s="279" t="s">
        <v>972</v>
      </c>
      <c r="I27" s="248" t="s">
        <v>1015</v>
      </c>
      <c r="K27" s="1"/>
      <c r="L27" s="309"/>
      <c r="M27" s="309"/>
    </row>
    <row r="28" spans="1:14" customFormat="1" x14ac:dyDescent="0.2">
      <c r="A28" s="279" t="s">
        <v>1692</v>
      </c>
      <c r="B28" s="279" t="s">
        <v>1693</v>
      </c>
      <c r="C28" s="288" t="s">
        <v>1092</v>
      </c>
      <c r="D28" s="279" t="s">
        <v>972</v>
      </c>
      <c r="I28" s="248" t="s">
        <v>1017</v>
      </c>
      <c r="L28" s="309"/>
      <c r="M28" s="309"/>
    </row>
    <row r="29" spans="1:14" customFormat="1" x14ac:dyDescent="0.2">
      <c r="A29" s="279" t="s">
        <v>982</v>
      </c>
      <c r="B29" s="279" t="s">
        <v>983</v>
      </c>
      <c r="C29" s="288" t="s">
        <v>1087</v>
      </c>
      <c r="D29" s="279" t="s">
        <v>972</v>
      </c>
      <c r="I29" s="248" t="s">
        <v>919</v>
      </c>
    </row>
    <row r="30" spans="1:14" customFormat="1" x14ac:dyDescent="0.2">
      <c r="A30" s="279" t="s">
        <v>1382</v>
      </c>
      <c r="B30" s="279" t="s">
        <v>1448</v>
      </c>
      <c r="C30" s="288" t="s">
        <v>1092</v>
      </c>
      <c r="D30" s="279" t="s">
        <v>1093</v>
      </c>
      <c r="I30" s="248" t="s">
        <v>922</v>
      </c>
    </row>
    <row r="31" spans="1:14" customFormat="1" x14ac:dyDescent="0.2">
      <c r="A31" s="279" t="s">
        <v>1383</v>
      </c>
      <c r="B31" s="279" t="s">
        <v>1449</v>
      </c>
      <c r="C31" s="288" t="s">
        <v>1092</v>
      </c>
      <c r="D31" s="279" t="s">
        <v>1093</v>
      </c>
      <c r="I31" s="248" t="s">
        <v>538</v>
      </c>
    </row>
    <row r="32" spans="1:14" customFormat="1" x14ac:dyDescent="0.2">
      <c r="A32" s="279" t="s">
        <v>1341</v>
      </c>
      <c r="B32" s="279" t="s">
        <v>1450</v>
      </c>
      <c r="C32" s="288" t="s">
        <v>1092</v>
      </c>
      <c r="D32" s="279" t="s">
        <v>1093</v>
      </c>
      <c r="I32" s="248" t="s">
        <v>1243</v>
      </c>
    </row>
    <row r="33" spans="1:14" customFormat="1" x14ac:dyDescent="0.2">
      <c r="A33" s="279" t="s">
        <v>1342</v>
      </c>
      <c r="B33" s="279" t="s">
        <v>1451</v>
      </c>
      <c r="C33" s="288" t="s">
        <v>1092</v>
      </c>
      <c r="D33" s="279" t="s">
        <v>1093</v>
      </c>
      <c r="I33" s="248" t="s">
        <v>542</v>
      </c>
      <c r="L33" s="1"/>
      <c r="M33" s="1"/>
      <c r="N33" s="1"/>
    </row>
    <row r="34" spans="1:14" customFormat="1" x14ac:dyDescent="0.2">
      <c r="A34" s="279" t="s">
        <v>984</v>
      </c>
      <c r="B34" s="279" t="s">
        <v>985</v>
      </c>
      <c r="C34" s="288" t="s">
        <v>1092</v>
      </c>
      <c r="D34" s="279" t="s">
        <v>1093</v>
      </c>
      <c r="I34" s="248" t="s">
        <v>990</v>
      </c>
      <c r="K34" s="1"/>
      <c r="L34" s="1"/>
      <c r="M34" s="1"/>
      <c r="N34" s="1"/>
    </row>
    <row r="35" spans="1:14" customFormat="1" x14ac:dyDescent="0.2">
      <c r="A35" s="279" t="s">
        <v>986</v>
      </c>
      <c r="B35" s="279" t="s">
        <v>987</v>
      </c>
      <c r="C35" s="289" t="s">
        <v>1092</v>
      </c>
      <c r="D35" s="283" t="s">
        <v>972</v>
      </c>
      <c r="I35" s="248" t="s">
        <v>996</v>
      </c>
      <c r="K35" s="1"/>
      <c r="L35" s="1"/>
      <c r="M35" s="1"/>
      <c r="N35" s="1"/>
    </row>
    <row r="36" spans="1:14" customFormat="1" x14ac:dyDescent="0.2">
      <c r="A36" s="279" t="s">
        <v>1300</v>
      </c>
      <c r="B36" s="279" t="s">
        <v>1452</v>
      </c>
      <c r="C36" s="288" t="s">
        <v>1087</v>
      </c>
      <c r="D36" s="279" t="s">
        <v>222</v>
      </c>
      <c r="I36" s="248" t="s">
        <v>999</v>
      </c>
      <c r="K36" s="1"/>
      <c r="L36" s="1"/>
      <c r="M36" s="1"/>
      <c r="N36" s="1"/>
    </row>
    <row r="37" spans="1:14" customFormat="1" x14ac:dyDescent="0.2">
      <c r="A37" s="279" t="s">
        <v>1694</v>
      </c>
      <c r="B37" s="279" t="s">
        <v>1695</v>
      </c>
      <c r="C37" s="288" t="s">
        <v>1092</v>
      </c>
      <c r="D37" s="279" t="s">
        <v>972</v>
      </c>
      <c r="I37" s="248" t="s">
        <v>1001</v>
      </c>
      <c r="K37" s="1"/>
      <c r="L37" s="1"/>
      <c r="M37" s="1"/>
      <c r="N37" s="1"/>
    </row>
    <row r="38" spans="1:14" customFormat="1" x14ac:dyDescent="0.2">
      <c r="A38" s="279" t="s">
        <v>1275</v>
      </c>
      <c r="B38" s="279" t="s">
        <v>1276</v>
      </c>
      <c r="C38" s="288" t="s">
        <v>1092</v>
      </c>
      <c r="D38" s="279" t="s">
        <v>1093</v>
      </c>
      <c r="I38" s="248" t="s">
        <v>149</v>
      </c>
      <c r="K38" s="1"/>
      <c r="L38" s="1"/>
      <c r="M38" s="1"/>
      <c r="N38" s="1"/>
    </row>
    <row r="39" spans="1:14" customFormat="1" x14ac:dyDescent="0.2">
      <c r="A39" s="279" t="s">
        <v>1696</v>
      </c>
      <c r="B39" s="279" t="s">
        <v>1697</v>
      </c>
      <c r="C39" s="288" t="s">
        <v>1087</v>
      </c>
      <c r="D39" s="279" t="s">
        <v>972</v>
      </c>
      <c r="I39" s="248" t="s">
        <v>643</v>
      </c>
      <c r="K39" s="1"/>
      <c r="L39" s="1"/>
      <c r="M39" s="1"/>
      <c r="N39" s="1"/>
    </row>
    <row r="40" spans="1:14" customFormat="1" x14ac:dyDescent="0.2">
      <c r="A40" s="279" t="s">
        <v>1698</v>
      </c>
      <c r="B40" s="279" t="s">
        <v>1699</v>
      </c>
      <c r="C40" s="288" t="s">
        <v>1087</v>
      </c>
      <c r="D40" s="279" t="s">
        <v>972</v>
      </c>
      <c r="I40" s="248" t="s">
        <v>644</v>
      </c>
      <c r="K40" s="1"/>
      <c r="L40" s="1"/>
      <c r="M40" s="1"/>
      <c r="N40" s="1"/>
    </row>
    <row r="41" spans="1:14" customFormat="1" x14ac:dyDescent="0.2">
      <c r="A41" s="279" t="s">
        <v>1656</v>
      </c>
      <c r="B41" s="279" t="s">
        <v>1657</v>
      </c>
      <c r="C41" s="288" t="s">
        <v>1087</v>
      </c>
      <c r="D41" s="279" t="s">
        <v>972</v>
      </c>
      <c r="I41" s="248" t="s">
        <v>707</v>
      </c>
      <c r="K41" s="1"/>
      <c r="L41" s="1"/>
      <c r="M41" s="1"/>
      <c r="N41" s="1"/>
    </row>
    <row r="42" spans="1:14" customFormat="1" x14ac:dyDescent="0.2">
      <c r="A42" s="279" t="s">
        <v>1301</v>
      </c>
      <c r="B42" s="279" t="s">
        <v>1453</v>
      </c>
      <c r="C42" s="288" t="s">
        <v>1087</v>
      </c>
      <c r="D42" s="279" t="s">
        <v>222</v>
      </c>
      <c r="I42" s="248" t="s">
        <v>1376</v>
      </c>
      <c r="K42" s="1"/>
      <c r="L42" s="1"/>
      <c r="M42" s="1"/>
      <c r="N42" s="1"/>
    </row>
    <row r="43" spans="1:14" customFormat="1" x14ac:dyDescent="0.2">
      <c r="A43" s="279" t="s">
        <v>1302</v>
      </c>
      <c r="B43" s="279" t="s">
        <v>1454</v>
      </c>
      <c r="C43" s="288" t="s">
        <v>1087</v>
      </c>
      <c r="D43" s="279" t="s">
        <v>222</v>
      </c>
      <c r="I43" s="248" t="s">
        <v>708</v>
      </c>
      <c r="K43" s="1"/>
      <c r="L43" s="1"/>
      <c r="M43" s="1"/>
      <c r="N43" s="1"/>
    </row>
    <row r="44" spans="1:14" customFormat="1" x14ac:dyDescent="0.2">
      <c r="A44" s="279" t="s">
        <v>1303</v>
      </c>
      <c r="B44" s="279" t="s">
        <v>1455</v>
      </c>
      <c r="C44" s="288" t="s">
        <v>1087</v>
      </c>
      <c r="D44" s="279" t="s">
        <v>222</v>
      </c>
      <c r="I44" s="248" t="s">
        <v>716</v>
      </c>
      <c r="K44" s="1"/>
    </row>
    <row r="45" spans="1:14" customFormat="1" x14ac:dyDescent="0.2">
      <c r="A45" s="279" t="s">
        <v>1612</v>
      </c>
      <c r="B45" s="279" t="s">
        <v>1658</v>
      </c>
      <c r="C45" s="288" t="s">
        <v>1092</v>
      </c>
      <c r="D45" s="279" t="s">
        <v>972</v>
      </c>
      <c r="I45" s="248" t="s">
        <v>368</v>
      </c>
    </row>
    <row r="46" spans="1:14" customFormat="1" x14ac:dyDescent="0.2">
      <c r="A46" s="279" t="s">
        <v>1277</v>
      </c>
      <c r="B46" s="279" t="s">
        <v>1278</v>
      </c>
      <c r="C46" s="288" t="s">
        <v>1087</v>
      </c>
      <c r="D46" s="279" t="s">
        <v>222</v>
      </c>
      <c r="I46" s="248" t="s">
        <v>718</v>
      </c>
    </row>
    <row r="47" spans="1:14" customFormat="1" x14ac:dyDescent="0.2">
      <c r="A47" s="279" t="s">
        <v>1279</v>
      </c>
      <c r="B47" s="279" t="s">
        <v>1280</v>
      </c>
      <c r="C47" s="288" t="s">
        <v>1087</v>
      </c>
      <c r="D47" s="279" t="s">
        <v>222</v>
      </c>
      <c r="I47" s="248" t="s">
        <v>1599</v>
      </c>
    </row>
    <row r="48" spans="1:14" customFormat="1" x14ac:dyDescent="0.2">
      <c r="A48" s="279" t="s">
        <v>1281</v>
      </c>
      <c r="B48" s="279" t="s">
        <v>1282</v>
      </c>
      <c r="C48" s="288" t="s">
        <v>1087</v>
      </c>
      <c r="D48" s="279" t="s">
        <v>222</v>
      </c>
      <c r="I48" s="248" t="s">
        <v>1620</v>
      </c>
    </row>
    <row r="49" spans="1:9" customFormat="1" x14ac:dyDescent="0.2">
      <c r="A49" s="279" t="s">
        <v>1700</v>
      </c>
      <c r="B49" s="279" t="s">
        <v>1701</v>
      </c>
      <c r="C49" s="288" t="s">
        <v>1087</v>
      </c>
      <c r="D49" s="279" t="s">
        <v>222</v>
      </c>
      <c r="I49" s="248" t="s">
        <v>1489</v>
      </c>
    </row>
    <row r="50" spans="1:9" customFormat="1" x14ac:dyDescent="0.2">
      <c r="A50" s="279" t="s">
        <v>973</v>
      </c>
      <c r="B50" s="279" t="s">
        <v>973</v>
      </c>
      <c r="C50" s="288" t="s">
        <v>1092</v>
      </c>
      <c r="D50" s="279" t="s">
        <v>979</v>
      </c>
      <c r="I50" s="248" t="s">
        <v>1490</v>
      </c>
    </row>
    <row r="51" spans="1:9" customFormat="1" x14ac:dyDescent="0.2">
      <c r="A51" s="279" t="s">
        <v>1283</v>
      </c>
      <c r="B51" s="279" t="s">
        <v>1284</v>
      </c>
      <c r="C51" s="288" t="s">
        <v>1092</v>
      </c>
      <c r="D51" s="279" t="s">
        <v>1093</v>
      </c>
      <c r="I51" s="248" t="s">
        <v>732</v>
      </c>
    </row>
    <row r="52" spans="1:9" customFormat="1" x14ac:dyDescent="0.2">
      <c r="A52" s="279" t="s">
        <v>888</v>
      </c>
      <c r="B52" s="279" t="s">
        <v>1343</v>
      </c>
      <c r="C52" s="288" t="s">
        <v>1092</v>
      </c>
      <c r="D52" s="279" t="s">
        <v>1093</v>
      </c>
      <c r="I52" s="248" t="s">
        <v>734</v>
      </c>
    </row>
    <row r="53" spans="1:9" customFormat="1" x14ac:dyDescent="0.2">
      <c r="A53" s="279" t="s">
        <v>889</v>
      </c>
      <c r="B53" s="279" t="s">
        <v>890</v>
      </c>
      <c r="C53" s="288" t="s">
        <v>1087</v>
      </c>
      <c r="D53" s="279" t="s">
        <v>972</v>
      </c>
      <c r="I53" s="248" t="s">
        <v>279</v>
      </c>
    </row>
    <row r="54" spans="1:9" customFormat="1" x14ac:dyDescent="0.2">
      <c r="A54" s="279" t="s">
        <v>891</v>
      </c>
      <c r="B54" s="279" t="s">
        <v>892</v>
      </c>
      <c r="C54" s="288" t="s">
        <v>1087</v>
      </c>
      <c r="D54" s="279" t="s">
        <v>222</v>
      </c>
      <c r="I54" s="248" t="s">
        <v>1377</v>
      </c>
    </row>
    <row r="55" spans="1:9" customFormat="1" x14ac:dyDescent="0.2">
      <c r="A55" s="279" t="s">
        <v>893</v>
      </c>
      <c r="B55" s="279" t="s">
        <v>974</v>
      </c>
      <c r="C55" s="288" t="s">
        <v>1087</v>
      </c>
      <c r="D55" s="279" t="s">
        <v>222</v>
      </c>
      <c r="I55" s="248" t="s">
        <v>281</v>
      </c>
    </row>
    <row r="56" spans="1:9" customFormat="1" x14ac:dyDescent="0.2">
      <c r="A56" s="279" t="s">
        <v>894</v>
      </c>
      <c r="B56" s="279" t="s">
        <v>895</v>
      </c>
      <c r="C56" s="288" t="s">
        <v>1087</v>
      </c>
      <c r="D56" s="279" t="s">
        <v>222</v>
      </c>
      <c r="I56" s="248" t="s">
        <v>283</v>
      </c>
    </row>
    <row r="57" spans="1:9" customFormat="1" x14ac:dyDescent="0.2">
      <c r="A57" s="279" t="s">
        <v>896</v>
      </c>
      <c r="B57" s="279" t="s">
        <v>897</v>
      </c>
      <c r="C57" s="288" t="s">
        <v>1087</v>
      </c>
      <c r="D57" s="279" t="s">
        <v>222</v>
      </c>
      <c r="I57" s="248" t="s">
        <v>1491</v>
      </c>
    </row>
    <row r="58" spans="1:9" customFormat="1" x14ac:dyDescent="0.2">
      <c r="A58" s="279" t="s">
        <v>898</v>
      </c>
      <c r="B58" s="279" t="s">
        <v>899</v>
      </c>
      <c r="C58" s="288" t="s">
        <v>1087</v>
      </c>
      <c r="D58" s="279" t="s">
        <v>222</v>
      </c>
      <c r="I58" s="248" t="s">
        <v>241</v>
      </c>
    </row>
    <row r="59" spans="1:9" customFormat="1" x14ac:dyDescent="0.2">
      <c r="A59" s="279" t="s">
        <v>975</v>
      </c>
      <c r="B59" s="279" t="s">
        <v>900</v>
      </c>
      <c r="C59" s="288" t="s">
        <v>1092</v>
      </c>
      <c r="D59" s="279" t="s">
        <v>971</v>
      </c>
      <c r="I59" s="248" t="s">
        <v>251</v>
      </c>
    </row>
    <row r="60" spans="1:9" customFormat="1" x14ac:dyDescent="0.2">
      <c r="A60" s="279" t="s">
        <v>901</v>
      </c>
      <c r="B60" s="279" t="s">
        <v>902</v>
      </c>
      <c r="C60" s="288" t="s">
        <v>1087</v>
      </c>
      <c r="D60" s="279" t="s">
        <v>222</v>
      </c>
      <c r="I60" s="248" t="s">
        <v>1194</v>
      </c>
    </row>
    <row r="61" spans="1:9" customFormat="1" x14ac:dyDescent="0.2">
      <c r="A61" s="279" t="s">
        <v>903</v>
      </c>
      <c r="B61" s="279" t="s">
        <v>904</v>
      </c>
      <c r="C61" s="288" t="s">
        <v>1092</v>
      </c>
      <c r="D61" s="279" t="s">
        <v>972</v>
      </c>
      <c r="I61" s="248" t="s">
        <v>698</v>
      </c>
    </row>
    <row r="62" spans="1:9" customFormat="1" x14ac:dyDescent="0.2">
      <c r="A62" s="279" t="s">
        <v>1011</v>
      </c>
      <c r="B62" s="279" t="s">
        <v>1012</v>
      </c>
      <c r="C62" s="288" t="s">
        <v>1092</v>
      </c>
      <c r="D62" s="279" t="s">
        <v>972</v>
      </c>
      <c r="I62" s="248" t="s">
        <v>771</v>
      </c>
    </row>
    <row r="63" spans="1:9" customFormat="1" x14ac:dyDescent="0.2">
      <c r="A63" s="279" t="s">
        <v>1013</v>
      </c>
      <c r="B63" s="279" t="s">
        <v>1014</v>
      </c>
      <c r="C63" s="288" t="s">
        <v>1087</v>
      </c>
      <c r="D63" s="279" t="s">
        <v>972</v>
      </c>
      <c r="I63" s="248" t="s">
        <v>773</v>
      </c>
    </row>
    <row r="64" spans="1:9" customFormat="1" x14ac:dyDescent="0.2">
      <c r="A64" s="279" t="s">
        <v>1015</v>
      </c>
      <c r="B64" s="279" t="s">
        <v>1016</v>
      </c>
      <c r="C64" s="288" t="s">
        <v>1087</v>
      </c>
      <c r="D64" s="279" t="s">
        <v>972</v>
      </c>
      <c r="I64" s="248" t="s">
        <v>775</v>
      </c>
    </row>
    <row r="65" spans="1:9" customFormat="1" x14ac:dyDescent="0.2">
      <c r="A65" s="279" t="s">
        <v>1304</v>
      </c>
      <c r="B65" s="279" t="s">
        <v>1456</v>
      </c>
      <c r="C65" s="288" t="s">
        <v>1092</v>
      </c>
      <c r="D65" s="279" t="s">
        <v>1093</v>
      </c>
      <c r="I65" s="248" t="s">
        <v>777</v>
      </c>
    </row>
    <row r="66" spans="1:9" customFormat="1" x14ac:dyDescent="0.2">
      <c r="A66" s="279" t="s">
        <v>1017</v>
      </c>
      <c r="B66" s="279" t="s">
        <v>1018</v>
      </c>
      <c r="C66" s="288" t="s">
        <v>1087</v>
      </c>
      <c r="D66" s="279" t="s">
        <v>972</v>
      </c>
      <c r="I66" s="248" t="s">
        <v>410</v>
      </c>
    </row>
    <row r="67" spans="1:9" customFormat="1" x14ac:dyDescent="0.2">
      <c r="A67" s="279" t="s">
        <v>1023</v>
      </c>
      <c r="B67" s="279" t="s">
        <v>916</v>
      </c>
      <c r="C67" s="288" t="s">
        <v>1092</v>
      </c>
      <c r="D67" s="279" t="s">
        <v>972</v>
      </c>
      <c r="I67" s="248" t="s">
        <v>421</v>
      </c>
    </row>
    <row r="68" spans="1:9" customFormat="1" x14ac:dyDescent="0.2">
      <c r="A68" s="279" t="s">
        <v>1344</v>
      </c>
      <c r="B68" s="279" t="s">
        <v>1345</v>
      </c>
      <c r="C68" s="288" t="s">
        <v>1087</v>
      </c>
      <c r="D68" s="279" t="s">
        <v>222</v>
      </c>
      <c r="I68" s="248" t="s">
        <v>287</v>
      </c>
    </row>
    <row r="69" spans="1:9" customFormat="1" x14ac:dyDescent="0.2">
      <c r="A69" s="279" t="s">
        <v>1350</v>
      </c>
      <c r="B69" s="279" t="s">
        <v>1351</v>
      </c>
      <c r="C69" s="288" t="s">
        <v>1092</v>
      </c>
      <c r="D69" s="279" t="s">
        <v>972</v>
      </c>
      <c r="I69" s="248" t="s">
        <v>289</v>
      </c>
    </row>
    <row r="70" spans="1:9" customFormat="1" x14ac:dyDescent="0.2">
      <c r="A70" s="279" t="s">
        <v>917</v>
      </c>
      <c r="B70" s="279" t="s">
        <v>918</v>
      </c>
      <c r="C70" s="288" t="s">
        <v>1087</v>
      </c>
      <c r="D70" s="279" t="s">
        <v>222</v>
      </c>
      <c r="I70" s="248" t="s">
        <v>290</v>
      </c>
    </row>
    <row r="71" spans="1:9" customFormat="1" x14ac:dyDescent="0.2">
      <c r="A71" s="279" t="s">
        <v>919</v>
      </c>
      <c r="B71" s="279" t="s">
        <v>976</v>
      </c>
      <c r="C71" s="288" t="s">
        <v>1087</v>
      </c>
      <c r="D71" s="279" t="s">
        <v>222</v>
      </c>
      <c r="I71" s="248" t="s">
        <v>300</v>
      </c>
    </row>
    <row r="72" spans="1:9" customFormat="1" x14ac:dyDescent="0.2">
      <c r="A72" s="279" t="s">
        <v>920</v>
      </c>
      <c r="B72" s="279" t="s">
        <v>921</v>
      </c>
      <c r="C72" s="288" t="s">
        <v>1087</v>
      </c>
      <c r="D72" s="279" t="s">
        <v>222</v>
      </c>
      <c r="I72" s="248" t="s">
        <v>449</v>
      </c>
    </row>
    <row r="73" spans="1:9" customFormat="1" x14ac:dyDescent="0.2">
      <c r="A73" s="279" t="s">
        <v>922</v>
      </c>
      <c r="B73" s="279" t="s">
        <v>1457</v>
      </c>
      <c r="C73" s="288" t="s">
        <v>1092</v>
      </c>
      <c r="D73" s="279" t="s">
        <v>1423</v>
      </c>
      <c r="I73" s="248" t="s">
        <v>1354</v>
      </c>
    </row>
    <row r="74" spans="1:9" customFormat="1" x14ac:dyDescent="0.2">
      <c r="A74" s="279" t="s">
        <v>923</v>
      </c>
      <c r="B74" s="279" t="s">
        <v>924</v>
      </c>
      <c r="C74" s="288" t="s">
        <v>1087</v>
      </c>
      <c r="D74" s="279" t="s">
        <v>222</v>
      </c>
      <c r="I74" s="248" t="s">
        <v>451</v>
      </c>
    </row>
    <row r="75" spans="1:9" customFormat="1" x14ac:dyDescent="0.2">
      <c r="A75" s="279" t="s">
        <v>534</v>
      </c>
      <c r="B75" s="279" t="s">
        <v>535</v>
      </c>
      <c r="C75" s="288" t="s">
        <v>1087</v>
      </c>
      <c r="D75" s="279" t="s">
        <v>979</v>
      </c>
      <c r="I75" s="248" t="s">
        <v>452</v>
      </c>
    </row>
    <row r="76" spans="1:9" customFormat="1" x14ac:dyDescent="0.2">
      <c r="A76" s="279" t="s">
        <v>1305</v>
      </c>
      <c r="B76" s="279" t="s">
        <v>1458</v>
      </c>
      <c r="C76" s="288" t="s">
        <v>1087</v>
      </c>
      <c r="D76" s="279" t="s">
        <v>979</v>
      </c>
      <c r="I76" s="248" t="s">
        <v>460</v>
      </c>
    </row>
    <row r="77" spans="1:9" customFormat="1" x14ac:dyDescent="0.2">
      <c r="A77" s="279" t="s">
        <v>1346</v>
      </c>
      <c r="B77" s="279" t="s">
        <v>1373</v>
      </c>
      <c r="C77" s="288" t="s">
        <v>1087</v>
      </c>
      <c r="D77" s="279" t="s">
        <v>979</v>
      </c>
      <c r="I77" s="248" t="s">
        <v>462</v>
      </c>
    </row>
    <row r="78" spans="1:9" customFormat="1" x14ac:dyDescent="0.2">
      <c r="A78" s="279" t="s">
        <v>536</v>
      </c>
      <c r="B78" s="279" t="s">
        <v>537</v>
      </c>
      <c r="C78" s="288" t="s">
        <v>1087</v>
      </c>
      <c r="D78" s="279" t="s">
        <v>979</v>
      </c>
      <c r="I78" s="248" t="s">
        <v>371</v>
      </c>
    </row>
    <row r="79" spans="1:9" customFormat="1" x14ac:dyDescent="0.2">
      <c r="A79" s="279" t="s">
        <v>977</v>
      </c>
      <c r="B79" s="279" t="s">
        <v>867</v>
      </c>
      <c r="C79" s="288" t="s">
        <v>1087</v>
      </c>
      <c r="D79" s="279" t="s">
        <v>979</v>
      </c>
      <c r="I79" s="248" t="s">
        <v>466</v>
      </c>
    </row>
    <row r="80" spans="1:9" customFormat="1" x14ac:dyDescent="0.2">
      <c r="A80" s="279" t="s">
        <v>1306</v>
      </c>
      <c r="B80" s="279" t="s">
        <v>1459</v>
      </c>
      <c r="C80" s="288" t="s">
        <v>1087</v>
      </c>
      <c r="D80" s="279" t="s">
        <v>979</v>
      </c>
      <c r="I80" s="248" t="s">
        <v>468</v>
      </c>
    </row>
    <row r="81" spans="1:9" customFormat="1" x14ac:dyDescent="0.2">
      <c r="A81" s="279" t="s">
        <v>1613</v>
      </c>
      <c r="B81" s="279" t="s">
        <v>1614</v>
      </c>
      <c r="C81" s="288" t="s">
        <v>1087</v>
      </c>
      <c r="D81" s="279" t="s">
        <v>979</v>
      </c>
      <c r="I81" s="248" t="s">
        <v>470</v>
      </c>
    </row>
    <row r="82" spans="1:9" customFormat="1" x14ac:dyDescent="0.2">
      <c r="A82" s="279" t="s">
        <v>538</v>
      </c>
      <c r="B82" s="279" t="s">
        <v>539</v>
      </c>
      <c r="C82" s="288" t="s">
        <v>1092</v>
      </c>
      <c r="D82" s="279" t="s">
        <v>1093</v>
      </c>
      <c r="I82" s="248" t="s">
        <v>472</v>
      </c>
    </row>
    <row r="83" spans="1:9" customFormat="1" x14ac:dyDescent="0.2">
      <c r="A83" s="279" t="s">
        <v>1615</v>
      </c>
      <c r="B83" s="279" t="s">
        <v>1616</v>
      </c>
      <c r="C83" s="288" t="s">
        <v>1092</v>
      </c>
      <c r="D83" s="279" t="s">
        <v>1423</v>
      </c>
      <c r="I83" s="248" t="s">
        <v>474</v>
      </c>
    </row>
    <row r="84" spans="1:9" customFormat="1" x14ac:dyDescent="0.2">
      <c r="A84" s="279" t="s">
        <v>1307</v>
      </c>
      <c r="B84" s="279" t="s">
        <v>1460</v>
      </c>
      <c r="C84" s="288" t="s">
        <v>1092</v>
      </c>
      <c r="D84" s="279" t="s">
        <v>972</v>
      </c>
      <c r="I84" s="248" t="s">
        <v>476</v>
      </c>
    </row>
    <row r="85" spans="1:9" customFormat="1" x14ac:dyDescent="0.2">
      <c r="A85" s="279" t="s">
        <v>1243</v>
      </c>
      <c r="B85" s="279" t="s">
        <v>1374</v>
      </c>
      <c r="C85" s="288" t="s">
        <v>1092</v>
      </c>
      <c r="D85" s="279" t="s">
        <v>972</v>
      </c>
      <c r="I85" s="248" t="s">
        <v>478</v>
      </c>
    </row>
    <row r="86" spans="1:9" customFormat="1" x14ac:dyDescent="0.2">
      <c r="A86" s="279" t="s">
        <v>540</v>
      </c>
      <c r="B86" s="279" t="s">
        <v>541</v>
      </c>
      <c r="C86" s="288" t="s">
        <v>1087</v>
      </c>
      <c r="D86" s="279" t="s">
        <v>222</v>
      </c>
      <c r="I86" s="248" t="s">
        <v>480</v>
      </c>
    </row>
    <row r="87" spans="1:9" customFormat="1" x14ac:dyDescent="0.2">
      <c r="A87" s="279" t="s">
        <v>542</v>
      </c>
      <c r="B87" s="279" t="s">
        <v>543</v>
      </c>
      <c r="C87" s="288" t="s">
        <v>1087</v>
      </c>
      <c r="D87" s="279" t="s">
        <v>222</v>
      </c>
      <c r="I87" s="248" t="s">
        <v>482</v>
      </c>
    </row>
    <row r="88" spans="1:9" customFormat="1" x14ac:dyDescent="0.2">
      <c r="A88" s="279" t="s">
        <v>1617</v>
      </c>
      <c r="B88" s="279" t="s">
        <v>1618</v>
      </c>
      <c r="C88" s="288" t="s">
        <v>1092</v>
      </c>
      <c r="D88" s="279" t="s">
        <v>1093</v>
      </c>
      <c r="I88" s="248" t="s">
        <v>489</v>
      </c>
    </row>
    <row r="89" spans="1:9" customFormat="1" x14ac:dyDescent="0.2">
      <c r="A89" s="279" t="s">
        <v>1308</v>
      </c>
      <c r="B89" s="279" t="s">
        <v>1461</v>
      </c>
      <c r="C89" s="288" t="s">
        <v>1092</v>
      </c>
      <c r="D89" s="279" t="s">
        <v>1093</v>
      </c>
      <c r="I89" s="248" t="s">
        <v>492</v>
      </c>
    </row>
    <row r="90" spans="1:9" customFormat="1" x14ac:dyDescent="0.2">
      <c r="A90" s="279" t="s">
        <v>544</v>
      </c>
      <c r="B90" s="279" t="s">
        <v>868</v>
      </c>
      <c r="C90" s="288" t="s">
        <v>1092</v>
      </c>
      <c r="D90" s="279" t="s">
        <v>1093</v>
      </c>
      <c r="I90" s="248" t="s">
        <v>494</v>
      </c>
    </row>
    <row r="91" spans="1:9" customFormat="1" x14ac:dyDescent="0.2">
      <c r="A91" s="279" t="s">
        <v>988</v>
      </c>
      <c r="B91" s="279" t="s">
        <v>989</v>
      </c>
      <c r="C91" s="288" t="s">
        <v>1087</v>
      </c>
      <c r="D91" s="279" t="s">
        <v>972</v>
      </c>
      <c r="I91" s="248" t="s">
        <v>496</v>
      </c>
    </row>
    <row r="92" spans="1:9" customFormat="1" x14ac:dyDescent="0.2">
      <c r="A92" s="279" t="s">
        <v>990</v>
      </c>
      <c r="B92" s="279" t="s">
        <v>991</v>
      </c>
      <c r="C92" s="288" t="s">
        <v>1087</v>
      </c>
      <c r="D92" s="279" t="s">
        <v>972</v>
      </c>
      <c r="I92" s="248" t="s">
        <v>498</v>
      </c>
    </row>
    <row r="93" spans="1:9" customFormat="1" x14ac:dyDescent="0.2">
      <c r="A93" s="279" t="s">
        <v>992</v>
      </c>
      <c r="B93" s="279" t="s">
        <v>993</v>
      </c>
      <c r="C93" s="288" t="s">
        <v>1092</v>
      </c>
      <c r="D93" s="279" t="s">
        <v>1093</v>
      </c>
      <c r="I93" s="248" t="s">
        <v>508</v>
      </c>
    </row>
    <row r="94" spans="1:9" customFormat="1" x14ac:dyDescent="0.2">
      <c r="A94" s="279" t="s">
        <v>994</v>
      </c>
      <c r="B94" s="279" t="s">
        <v>995</v>
      </c>
      <c r="C94" s="289" t="s">
        <v>1092</v>
      </c>
      <c r="D94" s="283" t="s">
        <v>972</v>
      </c>
      <c r="I94" s="248" t="s">
        <v>510</v>
      </c>
    </row>
    <row r="95" spans="1:9" customFormat="1" x14ac:dyDescent="0.2">
      <c r="A95" s="279" t="s">
        <v>996</v>
      </c>
      <c r="B95" s="279" t="s">
        <v>1559</v>
      </c>
      <c r="C95" s="288" t="s">
        <v>1087</v>
      </c>
      <c r="D95" s="279" t="s">
        <v>979</v>
      </c>
      <c r="I95" s="248" t="s">
        <v>1204</v>
      </c>
    </row>
    <row r="96" spans="1:9" customFormat="1" x14ac:dyDescent="0.2">
      <c r="A96" s="279" t="s">
        <v>1309</v>
      </c>
      <c r="B96" s="279" t="s">
        <v>1462</v>
      </c>
      <c r="C96" s="288" t="s">
        <v>1087</v>
      </c>
      <c r="D96" s="279" t="s">
        <v>222</v>
      </c>
      <c r="I96" s="248" t="s">
        <v>88</v>
      </c>
    </row>
    <row r="97" spans="1:9" customFormat="1" x14ac:dyDescent="0.2">
      <c r="A97" s="279" t="s">
        <v>1310</v>
      </c>
      <c r="B97" s="279" t="s">
        <v>1463</v>
      </c>
      <c r="C97" s="288" t="s">
        <v>1087</v>
      </c>
      <c r="D97" s="279" t="s">
        <v>222</v>
      </c>
      <c r="I97" s="248" t="s">
        <v>90</v>
      </c>
    </row>
    <row r="98" spans="1:9" customFormat="1" x14ac:dyDescent="0.2">
      <c r="A98" s="279" t="s">
        <v>1527</v>
      </c>
      <c r="B98" s="279" t="s">
        <v>1560</v>
      </c>
      <c r="C98" s="288" t="s">
        <v>1087</v>
      </c>
      <c r="D98" s="279" t="s">
        <v>222</v>
      </c>
      <c r="I98" s="248" t="s">
        <v>92</v>
      </c>
    </row>
    <row r="99" spans="1:9" customFormat="1" x14ac:dyDescent="0.2">
      <c r="A99" s="279" t="s">
        <v>997</v>
      </c>
      <c r="B99" s="279" t="s">
        <v>998</v>
      </c>
      <c r="C99" s="288" t="s">
        <v>1087</v>
      </c>
      <c r="D99" s="279" t="s">
        <v>222</v>
      </c>
      <c r="I99" s="248" t="s">
        <v>94</v>
      </c>
    </row>
    <row r="100" spans="1:9" customFormat="1" x14ac:dyDescent="0.2">
      <c r="A100" s="279" t="s">
        <v>999</v>
      </c>
      <c r="B100" s="279" t="s">
        <v>1000</v>
      </c>
      <c r="C100" s="288" t="s">
        <v>1087</v>
      </c>
      <c r="D100" s="279" t="s">
        <v>972</v>
      </c>
      <c r="I100" s="248" t="s">
        <v>96</v>
      </c>
    </row>
    <row r="101" spans="1:9" customFormat="1" x14ac:dyDescent="0.2">
      <c r="A101" s="279" t="s">
        <v>1001</v>
      </c>
      <c r="B101" s="279" t="s">
        <v>1196</v>
      </c>
      <c r="C101" s="289" t="s">
        <v>1087</v>
      </c>
      <c r="D101" s="283" t="s">
        <v>972</v>
      </c>
      <c r="I101" s="248" t="s">
        <v>1206</v>
      </c>
    </row>
    <row r="102" spans="1:9" customFormat="1" x14ac:dyDescent="0.2">
      <c r="A102" s="279" t="s">
        <v>149</v>
      </c>
      <c r="B102" s="279" t="s">
        <v>150</v>
      </c>
      <c r="C102" s="289" t="s">
        <v>1087</v>
      </c>
      <c r="D102" s="283" t="s">
        <v>972</v>
      </c>
      <c r="I102" s="248" t="s">
        <v>98</v>
      </c>
    </row>
    <row r="103" spans="1:9" customFormat="1" x14ac:dyDescent="0.2">
      <c r="A103" s="279" t="s">
        <v>151</v>
      </c>
      <c r="B103" s="279" t="s">
        <v>152</v>
      </c>
      <c r="C103" s="288" t="s">
        <v>1087</v>
      </c>
      <c r="D103" s="279" t="s">
        <v>979</v>
      </c>
      <c r="I103" s="248" t="s">
        <v>200</v>
      </c>
    </row>
    <row r="104" spans="1:9" customFormat="1" x14ac:dyDescent="0.2">
      <c r="A104" s="279" t="s">
        <v>1619</v>
      </c>
      <c r="B104" s="279" t="s">
        <v>1598</v>
      </c>
      <c r="C104" s="288" t="s">
        <v>1092</v>
      </c>
      <c r="D104" s="279" t="s">
        <v>972</v>
      </c>
      <c r="I104" s="248" t="s">
        <v>202</v>
      </c>
    </row>
    <row r="105" spans="1:9" customFormat="1" x14ac:dyDescent="0.2">
      <c r="A105" s="279" t="s">
        <v>1545</v>
      </c>
      <c r="B105" s="279" t="s">
        <v>1561</v>
      </c>
      <c r="C105" s="288" t="s">
        <v>1087</v>
      </c>
      <c r="D105" s="279" t="s">
        <v>972</v>
      </c>
      <c r="I105" s="248" t="s">
        <v>204</v>
      </c>
    </row>
    <row r="106" spans="1:9" customFormat="1" x14ac:dyDescent="0.2">
      <c r="A106" s="279" t="s">
        <v>1528</v>
      </c>
      <c r="B106" s="279" t="s">
        <v>1562</v>
      </c>
      <c r="C106" s="288" t="s">
        <v>1087</v>
      </c>
      <c r="D106" s="279" t="s">
        <v>972</v>
      </c>
      <c r="I106" s="248" t="s">
        <v>206</v>
      </c>
    </row>
    <row r="107" spans="1:9" customFormat="1" x14ac:dyDescent="0.2">
      <c r="A107" s="279" t="s">
        <v>153</v>
      </c>
      <c r="B107" s="279" t="s">
        <v>154</v>
      </c>
      <c r="C107" s="288" t="s">
        <v>1092</v>
      </c>
      <c r="D107" s="279" t="s">
        <v>1423</v>
      </c>
      <c r="I107" s="248" t="s">
        <v>208</v>
      </c>
    </row>
    <row r="108" spans="1:9" customFormat="1" x14ac:dyDescent="0.2">
      <c r="A108" s="279" t="s">
        <v>155</v>
      </c>
      <c r="B108" s="279" t="s">
        <v>275</v>
      </c>
      <c r="C108" s="288" t="s">
        <v>1092</v>
      </c>
      <c r="D108" s="279" t="s">
        <v>1423</v>
      </c>
      <c r="I108" s="248" t="s">
        <v>209</v>
      </c>
    </row>
    <row r="109" spans="1:9" customFormat="1" x14ac:dyDescent="0.2">
      <c r="A109" s="279" t="s">
        <v>223</v>
      </c>
      <c r="B109" s="279" t="s">
        <v>223</v>
      </c>
      <c r="C109" s="288" t="s">
        <v>1092</v>
      </c>
      <c r="D109" s="279" t="s">
        <v>972</v>
      </c>
      <c r="I109" s="248" t="s">
        <v>122</v>
      </c>
    </row>
    <row r="110" spans="1:9" customFormat="1" x14ac:dyDescent="0.2">
      <c r="A110" s="279" t="s">
        <v>276</v>
      </c>
      <c r="B110" s="279" t="s">
        <v>276</v>
      </c>
      <c r="C110" s="288" t="s">
        <v>1087</v>
      </c>
      <c r="D110" s="279" t="s">
        <v>972</v>
      </c>
      <c r="I110" s="248" t="s">
        <v>124</v>
      </c>
    </row>
    <row r="111" spans="1:9" customFormat="1" x14ac:dyDescent="0.2">
      <c r="A111" s="279" t="s">
        <v>277</v>
      </c>
      <c r="B111" s="279" t="s">
        <v>642</v>
      </c>
      <c r="C111" s="288" t="s">
        <v>1092</v>
      </c>
      <c r="D111" s="279" t="s">
        <v>1093</v>
      </c>
      <c r="I111" s="248" t="s">
        <v>126</v>
      </c>
    </row>
    <row r="112" spans="1:9" customFormat="1" x14ac:dyDescent="0.2">
      <c r="A112" s="279" t="s">
        <v>869</v>
      </c>
      <c r="B112" s="279" t="s">
        <v>876</v>
      </c>
      <c r="C112" s="288" t="s">
        <v>1092</v>
      </c>
      <c r="D112" s="279" t="s">
        <v>1093</v>
      </c>
      <c r="I112" s="248" t="s">
        <v>132</v>
      </c>
    </row>
    <row r="113" spans="1:9" customFormat="1" x14ac:dyDescent="0.2">
      <c r="A113" s="279" t="s">
        <v>643</v>
      </c>
      <c r="B113" s="279" t="s">
        <v>1375</v>
      </c>
      <c r="C113" s="288" t="s">
        <v>1092</v>
      </c>
      <c r="D113" s="279" t="s">
        <v>1093</v>
      </c>
      <c r="I113" s="248" t="s">
        <v>138</v>
      </c>
    </row>
    <row r="114" spans="1:9" customFormat="1" x14ac:dyDescent="0.2">
      <c r="A114" s="279" t="s">
        <v>644</v>
      </c>
      <c r="B114" s="279" t="s">
        <v>645</v>
      </c>
      <c r="C114" s="288" t="s">
        <v>1092</v>
      </c>
      <c r="D114" s="279" t="s">
        <v>1093</v>
      </c>
      <c r="I114" s="248" t="s">
        <v>967</v>
      </c>
    </row>
    <row r="115" spans="1:9" customFormat="1" x14ac:dyDescent="0.2">
      <c r="A115" s="279" t="s">
        <v>646</v>
      </c>
      <c r="B115" s="279" t="s">
        <v>647</v>
      </c>
      <c r="C115" s="288" t="s">
        <v>1087</v>
      </c>
      <c r="D115" s="279" t="s">
        <v>972</v>
      </c>
      <c r="I115" s="248" t="s">
        <v>692</v>
      </c>
    </row>
    <row r="116" spans="1:9" customFormat="1" x14ac:dyDescent="0.2">
      <c r="A116" s="279" t="s">
        <v>648</v>
      </c>
      <c r="B116" s="279" t="s">
        <v>649</v>
      </c>
      <c r="C116" s="288" t="s">
        <v>1087</v>
      </c>
      <c r="D116" s="279" t="s">
        <v>972</v>
      </c>
      <c r="I116" s="248" t="s">
        <v>693</v>
      </c>
    </row>
    <row r="117" spans="1:9" customFormat="1" x14ac:dyDescent="0.2">
      <c r="A117" s="279" t="s">
        <v>650</v>
      </c>
      <c r="B117" s="279" t="s">
        <v>651</v>
      </c>
      <c r="C117" s="288" t="s">
        <v>1087</v>
      </c>
      <c r="D117" s="279" t="s">
        <v>222</v>
      </c>
      <c r="I117" s="248" t="s">
        <v>837</v>
      </c>
    </row>
    <row r="118" spans="1:9" customFormat="1" x14ac:dyDescent="0.2">
      <c r="A118" s="279" t="s">
        <v>652</v>
      </c>
      <c r="B118" s="279" t="s">
        <v>653</v>
      </c>
      <c r="C118" s="288" t="s">
        <v>1087</v>
      </c>
      <c r="D118" s="279" t="s">
        <v>222</v>
      </c>
      <c r="I118" s="248" t="s">
        <v>841</v>
      </c>
    </row>
    <row r="119" spans="1:9" customFormat="1" x14ac:dyDescent="0.2">
      <c r="A119" s="279" t="s">
        <v>654</v>
      </c>
      <c r="B119" s="279" t="s">
        <v>704</v>
      </c>
      <c r="C119" s="288" t="s">
        <v>1087</v>
      </c>
      <c r="D119" s="279" t="s">
        <v>972</v>
      </c>
      <c r="I119" s="248" t="s">
        <v>852</v>
      </c>
    </row>
    <row r="120" spans="1:9" customFormat="1" x14ac:dyDescent="0.2">
      <c r="A120" s="279" t="s">
        <v>705</v>
      </c>
      <c r="B120" s="279" t="s">
        <v>706</v>
      </c>
      <c r="C120" s="288" t="s">
        <v>1092</v>
      </c>
      <c r="D120" s="279" t="s">
        <v>1093</v>
      </c>
      <c r="I120" s="248" t="s">
        <v>854</v>
      </c>
    </row>
    <row r="121" spans="1:9" customFormat="1" x14ac:dyDescent="0.2">
      <c r="A121" s="279" t="s">
        <v>707</v>
      </c>
      <c r="B121" s="279" t="s">
        <v>877</v>
      </c>
      <c r="C121" s="288" t="s">
        <v>1087</v>
      </c>
      <c r="D121" s="279" t="s">
        <v>222</v>
      </c>
      <c r="I121" s="248" t="s">
        <v>856</v>
      </c>
    </row>
    <row r="122" spans="1:9" customFormat="1" x14ac:dyDescent="0.2">
      <c r="A122" s="279" t="s">
        <v>1376</v>
      </c>
      <c r="B122" s="279" t="s">
        <v>1464</v>
      </c>
      <c r="C122" s="288" t="s">
        <v>1092</v>
      </c>
      <c r="D122" s="279" t="s">
        <v>1423</v>
      </c>
      <c r="I122" s="248" t="s">
        <v>858</v>
      </c>
    </row>
    <row r="123" spans="1:9" customFormat="1" x14ac:dyDescent="0.2">
      <c r="A123" s="279" t="s">
        <v>708</v>
      </c>
      <c r="B123" s="279" t="s">
        <v>709</v>
      </c>
      <c r="C123" s="288" t="s">
        <v>1092</v>
      </c>
      <c r="D123" s="279" t="s">
        <v>1423</v>
      </c>
      <c r="I123" s="248" t="s">
        <v>860</v>
      </c>
    </row>
    <row r="124" spans="1:9" customFormat="1" x14ac:dyDescent="0.2">
      <c r="A124" s="279" t="s">
        <v>1702</v>
      </c>
      <c r="B124" s="279" t="s">
        <v>1703</v>
      </c>
      <c r="C124" s="288" t="s">
        <v>1092</v>
      </c>
      <c r="D124" s="279" t="s">
        <v>1093</v>
      </c>
      <c r="I124" s="248" t="s">
        <v>862</v>
      </c>
    </row>
    <row r="125" spans="1:9" customFormat="1" x14ac:dyDescent="0.2">
      <c r="A125" s="279" t="s">
        <v>710</v>
      </c>
      <c r="B125" s="279" t="s">
        <v>711</v>
      </c>
      <c r="C125" s="288" t="s">
        <v>1092</v>
      </c>
      <c r="D125" s="279" t="s">
        <v>1093</v>
      </c>
      <c r="I125" s="248" t="s">
        <v>752</v>
      </c>
    </row>
    <row r="126" spans="1:9" customFormat="1" x14ac:dyDescent="0.2">
      <c r="A126" s="279" t="s">
        <v>1704</v>
      </c>
      <c r="B126" s="279" t="s">
        <v>1705</v>
      </c>
      <c r="C126" s="288" t="s">
        <v>1092</v>
      </c>
      <c r="D126" s="279" t="s">
        <v>1093</v>
      </c>
      <c r="I126" s="248" t="s">
        <v>753</v>
      </c>
    </row>
    <row r="127" spans="1:9" customFormat="1" x14ac:dyDescent="0.2">
      <c r="A127" s="279" t="s">
        <v>1352</v>
      </c>
      <c r="B127" s="279" t="s">
        <v>1353</v>
      </c>
      <c r="C127" s="288" t="s">
        <v>1092</v>
      </c>
      <c r="D127" s="279" t="s">
        <v>1093</v>
      </c>
      <c r="I127" s="248" t="s">
        <v>754</v>
      </c>
    </row>
    <row r="128" spans="1:9" customFormat="1" x14ac:dyDescent="0.2">
      <c r="A128" s="279" t="s">
        <v>712</v>
      </c>
      <c r="B128" s="279" t="s">
        <v>713</v>
      </c>
      <c r="C128" s="288" t="s">
        <v>1092</v>
      </c>
      <c r="D128" s="279" t="s">
        <v>1093</v>
      </c>
      <c r="I128" s="248" t="s">
        <v>755</v>
      </c>
    </row>
    <row r="129" spans="1:9" customFormat="1" x14ac:dyDescent="0.2">
      <c r="A129" s="279" t="s">
        <v>714</v>
      </c>
      <c r="B129" s="279" t="s">
        <v>715</v>
      </c>
      <c r="C129" s="288" t="s">
        <v>1092</v>
      </c>
      <c r="D129" s="279" t="s">
        <v>1093</v>
      </c>
      <c r="I129" s="248" t="s">
        <v>762</v>
      </c>
    </row>
    <row r="130" spans="1:9" customFormat="1" x14ac:dyDescent="0.2">
      <c r="A130" s="279" t="s">
        <v>716</v>
      </c>
      <c r="B130" s="279" t="s">
        <v>717</v>
      </c>
      <c r="C130" s="288" t="s">
        <v>1092</v>
      </c>
      <c r="D130" s="279" t="s">
        <v>1093</v>
      </c>
      <c r="I130" s="248" t="s">
        <v>764</v>
      </c>
    </row>
    <row r="131" spans="1:9" customFormat="1" x14ac:dyDescent="0.2">
      <c r="A131" s="279" t="s">
        <v>368</v>
      </c>
      <c r="B131" s="279" t="s">
        <v>369</v>
      </c>
      <c r="C131" s="288" t="s">
        <v>1087</v>
      </c>
      <c r="D131" s="279" t="s">
        <v>222</v>
      </c>
      <c r="I131" s="248" t="s">
        <v>1388</v>
      </c>
    </row>
    <row r="132" spans="1:9" customFormat="1" x14ac:dyDescent="0.2">
      <c r="A132" s="279" t="s">
        <v>718</v>
      </c>
      <c r="B132" s="279" t="s">
        <v>719</v>
      </c>
      <c r="C132" s="288" t="s">
        <v>1087</v>
      </c>
      <c r="D132" s="279" t="s">
        <v>222</v>
      </c>
      <c r="I132" s="248" t="s">
        <v>1390</v>
      </c>
    </row>
    <row r="133" spans="1:9" customFormat="1" x14ac:dyDescent="0.2">
      <c r="A133" s="279" t="s">
        <v>720</v>
      </c>
      <c r="B133" s="279" t="s">
        <v>721</v>
      </c>
      <c r="C133" s="288" t="s">
        <v>1087</v>
      </c>
      <c r="D133" s="279" t="s">
        <v>972</v>
      </c>
      <c r="I133" s="248" t="s">
        <v>1392</v>
      </c>
    </row>
    <row r="134" spans="1:9" customFormat="1" x14ac:dyDescent="0.2">
      <c r="A134" s="279" t="s">
        <v>722</v>
      </c>
      <c r="B134" s="279" t="s">
        <v>723</v>
      </c>
      <c r="C134" s="288" t="s">
        <v>1087</v>
      </c>
      <c r="D134" s="279" t="s">
        <v>972</v>
      </c>
      <c r="I134" s="248" t="s">
        <v>681</v>
      </c>
    </row>
    <row r="135" spans="1:9" customFormat="1" x14ac:dyDescent="0.2">
      <c r="A135" s="279" t="s">
        <v>724</v>
      </c>
      <c r="B135" s="279" t="s">
        <v>725</v>
      </c>
      <c r="C135" s="289" t="s">
        <v>1087</v>
      </c>
      <c r="D135" s="283" t="s">
        <v>979</v>
      </c>
      <c r="I135" s="248" t="s">
        <v>683</v>
      </c>
    </row>
    <row r="136" spans="1:9" customFormat="1" x14ac:dyDescent="0.2">
      <c r="A136" s="279" t="s">
        <v>1706</v>
      </c>
      <c r="B136" s="279" t="s">
        <v>1707</v>
      </c>
      <c r="C136" s="288" t="s">
        <v>1092</v>
      </c>
      <c r="D136" s="279" t="s">
        <v>1423</v>
      </c>
      <c r="I136" s="248" t="s">
        <v>685</v>
      </c>
    </row>
    <row r="137" spans="1:9" customFormat="1" x14ac:dyDescent="0.2">
      <c r="A137" s="279" t="s">
        <v>726</v>
      </c>
      <c r="B137" s="279" t="s">
        <v>727</v>
      </c>
      <c r="C137" s="288" t="s">
        <v>1087</v>
      </c>
      <c r="D137" s="279" t="s">
        <v>972</v>
      </c>
      <c r="I137" s="248" t="s">
        <v>375</v>
      </c>
    </row>
    <row r="138" spans="1:9" customFormat="1" x14ac:dyDescent="0.2">
      <c r="A138" s="279" t="s">
        <v>1599</v>
      </c>
      <c r="B138" s="279" t="s">
        <v>1708</v>
      </c>
      <c r="C138" s="288" t="s">
        <v>1087</v>
      </c>
      <c r="D138" s="279" t="s">
        <v>979</v>
      </c>
      <c r="I138" s="248" t="s">
        <v>376</v>
      </c>
    </row>
    <row r="139" spans="1:9" customFormat="1" x14ac:dyDescent="0.2">
      <c r="A139" s="279" t="s">
        <v>1620</v>
      </c>
      <c r="B139" s="279" t="s">
        <v>1709</v>
      </c>
      <c r="C139" s="288" t="s">
        <v>1087</v>
      </c>
      <c r="D139" s="279" t="s">
        <v>979</v>
      </c>
      <c r="I139" s="248" t="s">
        <v>930</v>
      </c>
    </row>
    <row r="140" spans="1:9" customFormat="1" x14ac:dyDescent="0.2">
      <c r="A140" s="279" t="s">
        <v>1489</v>
      </c>
      <c r="B140" s="279" t="s">
        <v>1710</v>
      </c>
      <c r="C140" s="288" t="s">
        <v>1087</v>
      </c>
      <c r="D140" s="279" t="s">
        <v>979</v>
      </c>
      <c r="I140" s="248" t="s">
        <v>932</v>
      </c>
    </row>
    <row r="141" spans="1:9" customFormat="1" x14ac:dyDescent="0.2">
      <c r="A141" s="279" t="s">
        <v>1490</v>
      </c>
      <c r="B141" s="279" t="s">
        <v>1711</v>
      </c>
      <c r="C141" s="288" t="s">
        <v>1087</v>
      </c>
      <c r="D141" s="279" t="s">
        <v>979</v>
      </c>
      <c r="I141" s="248" t="s">
        <v>934</v>
      </c>
    </row>
    <row r="142" spans="1:9" customFormat="1" x14ac:dyDescent="0.2">
      <c r="A142" s="279" t="s">
        <v>1563</v>
      </c>
      <c r="B142" s="279" t="s">
        <v>1628</v>
      </c>
      <c r="C142" s="288" t="s">
        <v>1087</v>
      </c>
      <c r="D142" s="279" t="s">
        <v>222</v>
      </c>
      <c r="I142" s="248" t="s">
        <v>1496</v>
      </c>
    </row>
    <row r="143" spans="1:9" customFormat="1" x14ac:dyDescent="0.2">
      <c r="A143" s="279" t="s">
        <v>728</v>
      </c>
      <c r="B143" s="279" t="s">
        <v>729</v>
      </c>
      <c r="C143" s="288" t="s">
        <v>1087</v>
      </c>
      <c r="D143" s="279" t="s">
        <v>972</v>
      </c>
      <c r="I143" s="248" t="s">
        <v>1248</v>
      </c>
    </row>
    <row r="144" spans="1:9" customFormat="1" x14ac:dyDescent="0.2">
      <c r="A144" s="279" t="s">
        <v>730</v>
      </c>
      <c r="B144" s="279" t="s">
        <v>731</v>
      </c>
      <c r="C144" s="288" t="s">
        <v>1087</v>
      </c>
      <c r="D144" s="279" t="s">
        <v>222</v>
      </c>
      <c r="I144" s="248" t="s">
        <v>951</v>
      </c>
    </row>
    <row r="145" spans="1:9" customFormat="1" x14ac:dyDescent="0.2">
      <c r="A145" s="279" t="s">
        <v>732</v>
      </c>
      <c r="B145" s="279" t="s">
        <v>733</v>
      </c>
      <c r="C145" s="288" t="s">
        <v>1087</v>
      </c>
      <c r="D145" s="279" t="s">
        <v>222</v>
      </c>
      <c r="I145" s="248" t="s">
        <v>953</v>
      </c>
    </row>
    <row r="146" spans="1:9" customFormat="1" x14ac:dyDescent="0.2">
      <c r="A146" s="279" t="s">
        <v>734</v>
      </c>
      <c r="B146" s="279" t="s">
        <v>735</v>
      </c>
      <c r="C146" s="288" t="s">
        <v>1087</v>
      </c>
      <c r="D146" s="279" t="s">
        <v>222</v>
      </c>
      <c r="I146" s="248" t="s">
        <v>1078</v>
      </c>
    </row>
    <row r="147" spans="1:9" customFormat="1" x14ac:dyDescent="0.2">
      <c r="A147" s="279" t="s">
        <v>579</v>
      </c>
      <c r="B147" s="279" t="s">
        <v>278</v>
      </c>
      <c r="C147" s="288" t="s">
        <v>1087</v>
      </c>
      <c r="D147" s="279" t="s">
        <v>972</v>
      </c>
      <c r="I147" s="248" t="s">
        <v>1080</v>
      </c>
    </row>
    <row r="148" spans="1:9" customFormat="1" x14ac:dyDescent="0.2">
      <c r="A148" s="279" t="s">
        <v>279</v>
      </c>
      <c r="B148" s="279" t="s">
        <v>280</v>
      </c>
      <c r="C148" s="288" t="s">
        <v>1092</v>
      </c>
      <c r="D148" s="279" t="s">
        <v>1093</v>
      </c>
      <c r="I148" s="248" t="s">
        <v>1082</v>
      </c>
    </row>
    <row r="149" spans="1:9" customFormat="1" x14ac:dyDescent="0.2">
      <c r="A149" s="279" t="s">
        <v>1377</v>
      </c>
      <c r="B149" s="279" t="s">
        <v>1378</v>
      </c>
      <c r="C149" s="288" t="s">
        <v>1087</v>
      </c>
      <c r="D149" s="279" t="s">
        <v>972</v>
      </c>
      <c r="I149" s="248" t="s">
        <v>1084</v>
      </c>
    </row>
    <row r="150" spans="1:9" customFormat="1" x14ac:dyDescent="0.2">
      <c r="A150" s="279" t="s">
        <v>281</v>
      </c>
      <c r="B150" s="279" t="s">
        <v>282</v>
      </c>
      <c r="C150" s="288" t="s">
        <v>1087</v>
      </c>
      <c r="D150" s="279" t="s">
        <v>972</v>
      </c>
      <c r="I150" s="248" t="s">
        <v>1085</v>
      </c>
    </row>
    <row r="151" spans="1:9" customFormat="1" x14ac:dyDescent="0.2">
      <c r="A151" s="279" t="s">
        <v>283</v>
      </c>
      <c r="B151" s="279" t="s">
        <v>1712</v>
      </c>
      <c r="C151" s="289" t="s">
        <v>1087</v>
      </c>
      <c r="D151" s="283" t="s">
        <v>979</v>
      </c>
      <c r="I151" s="248" t="s">
        <v>339</v>
      </c>
    </row>
    <row r="152" spans="1:9" customFormat="1" x14ac:dyDescent="0.2">
      <c r="A152" s="279" t="s">
        <v>1713</v>
      </c>
      <c r="B152" s="279" t="s">
        <v>1714</v>
      </c>
      <c r="C152" s="288" t="s">
        <v>1092</v>
      </c>
      <c r="D152" s="279" t="s">
        <v>972</v>
      </c>
      <c r="I152" s="248" t="s">
        <v>341</v>
      </c>
    </row>
    <row r="153" spans="1:9" customFormat="1" x14ac:dyDescent="0.2">
      <c r="A153" s="279" t="s">
        <v>1491</v>
      </c>
      <c r="B153" s="279" t="s">
        <v>1492</v>
      </c>
      <c r="C153" s="288" t="s">
        <v>1092</v>
      </c>
      <c r="D153" s="279" t="s">
        <v>972</v>
      </c>
      <c r="I153" s="248" t="s">
        <v>158</v>
      </c>
    </row>
    <row r="154" spans="1:9" customFormat="1" x14ac:dyDescent="0.2">
      <c r="A154" s="279" t="s">
        <v>284</v>
      </c>
      <c r="B154" s="279" t="s">
        <v>285</v>
      </c>
      <c r="C154" s="289" t="s">
        <v>1092</v>
      </c>
      <c r="D154" s="283" t="s">
        <v>972</v>
      </c>
      <c r="I154" s="248" t="s">
        <v>161</v>
      </c>
    </row>
    <row r="155" spans="1:9" customFormat="1" x14ac:dyDescent="0.2">
      <c r="A155" s="279" t="s">
        <v>233</v>
      </c>
      <c r="B155" s="279" t="s">
        <v>234</v>
      </c>
      <c r="C155" s="288" t="s">
        <v>1092</v>
      </c>
      <c r="D155" s="279" t="s">
        <v>972</v>
      </c>
      <c r="I155" s="248" t="s">
        <v>54</v>
      </c>
    </row>
    <row r="156" spans="1:9" customFormat="1" x14ac:dyDescent="0.2">
      <c r="A156" s="279" t="s">
        <v>235</v>
      </c>
      <c r="B156" s="279" t="s">
        <v>236</v>
      </c>
      <c r="C156" s="288" t="s">
        <v>1092</v>
      </c>
      <c r="D156" s="279" t="s">
        <v>972</v>
      </c>
      <c r="I156" s="248" t="s">
        <v>55</v>
      </c>
    </row>
    <row r="157" spans="1:9" customFormat="1" x14ac:dyDescent="0.2">
      <c r="A157" s="279" t="s">
        <v>237</v>
      </c>
      <c r="B157" s="279" t="s">
        <v>238</v>
      </c>
      <c r="C157" s="288" t="s">
        <v>1092</v>
      </c>
      <c r="D157" s="279" t="s">
        <v>972</v>
      </c>
      <c r="I157" s="248" t="s">
        <v>56</v>
      </c>
    </row>
    <row r="158" spans="1:9" customFormat="1" x14ac:dyDescent="0.2">
      <c r="A158" s="279" t="s">
        <v>239</v>
      </c>
      <c r="B158" s="279" t="s">
        <v>240</v>
      </c>
      <c r="C158" s="288" t="s">
        <v>1092</v>
      </c>
      <c r="D158" s="279" t="s">
        <v>972</v>
      </c>
      <c r="I158" s="248" t="s">
        <v>57</v>
      </c>
    </row>
    <row r="159" spans="1:9" customFormat="1" x14ac:dyDescent="0.2">
      <c r="A159" s="279" t="s">
        <v>1529</v>
      </c>
      <c r="B159" s="279" t="s">
        <v>1564</v>
      </c>
      <c r="C159" s="288" t="s">
        <v>1092</v>
      </c>
      <c r="D159" s="279" t="s">
        <v>972</v>
      </c>
      <c r="I159" s="248" t="s">
        <v>59</v>
      </c>
    </row>
    <row r="160" spans="1:9" customFormat="1" x14ac:dyDescent="0.2">
      <c r="A160" s="279" t="s">
        <v>1311</v>
      </c>
      <c r="B160" s="279" t="s">
        <v>1565</v>
      </c>
      <c r="C160" s="288" t="s">
        <v>1092</v>
      </c>
      <c r="D160" s="279" t="s">
        <v>972</v>
      </c>
      <c r="I160" s="248" t="s">
        <v>1497</v>
      </c>
    </row>
    <row r="161" spans="1:9" customFormat="1" x14ac:dyDescent="0.2">
      <c r="A161" s="279" t="s">
        <v>1347</v>
      </c>
      <c r="B161" s="279" t="s">
        <v>1566</v>
      </c>
      <c r="C161" s="288" t="s">
        <v>1092</v>
      </c>
      <c r="D161" s="279" t="s">
        <v>972</v>
      </c>
      <c r="I161" s="248" t="s">
        <v>62</v>
      </c>
    </row>
    <row r="162" spans="1:9" customFormat="1" x14ac:dyDescent="0.2">
      <c r="A162" s="279" t="s">
        <v>1530</v>
      </c>
      <c r="B162" s="279" t="s">
        <v>1567</v>
      </c>
      <c r="C162" s="288" t="s">
        <v>1092</v>
      </c>
      <c r="D162" s="279" t="s">
        <v>1093</v>
      </c>
      <c r="I162" s="248" t="s">
        <v>71</v>
      </c>
    </row>
    <row r="163" spans="1:9" customFormat="1" x14ac:dyDescent="0.2">
      <c r="A163" s="279" t="s">
        <v>241</v>
      </c>
      <c r="B163" s="279" t="s">
        <v>242</v>
      </c>
      <c r="C163" s="288" t="s">
        <v>1092</v>
      </c>
      <c r="D163" s="279" t="s">
        <v>1093</v>
      </c>
      <c r="I163" s="248" t="s">
        <v>83</v>
      </c>
    </row>
    <row r="164" spans="1:9" customFormat="1" x14ac:dyDescent="0.2">
      <c r="A164" s="279" t="s">
        <v>1715</v>
      </c>
      <c r="B164" s="279" t="s">
        <v>1716</v>
      </c>
      <c r="C164" s="288" t="s">
        <v>1087</v>
      </c>
      <c r="D164" s="279" t="s">
        <v>972</v>
      </c>
      <c r="I164" s="248" t="s">
        <v>177</v>
      </c>
    </row>
    <row r="165" spans="1:9" customFormat="1" x14ac:dyDescent="0.2">
      <c r="A165" s="279" t="s">
        <v>243</v>
      </c>
      <c r="B165" s="279" t="s">
        <v>1717</v>
      </c>
      <c r="C165" s="288" t="s">
        <v>1087</v>
      </c>
      <c r="D165" s="279" t="s">
        <v>972</v>
      </c>
      <c r="I165" s="248" t="s">
        <v>1501</v>
      </c>
    </row>
    <row r="166" spans="1:9" customFormat="1" x14ac:dyDescent="0.2">
      <c r="A166" s="279" t="s">
        <v>244</v>
      </c>
      <c r="B166" s="279" t="s">
        <v>245</v>
      </c>
      <c r="C166" s="288" t="s">
        <v>1087</v>
      </c>
      <c r="D166" s="279" t="s">
        <v>972</v>
      </c>
      <c r="I166" s="248" t="s">
        <v>516</v>
      </c>
    </row>
    <row r="167" spans="1:9" customFormat="1" x14ac:dyDescent="0.2">
      <c r="A167" s="279" t="s">
        <v>246</v>
      </c>
      <c r="B167" s="279" t="s">
        <v>247</v>
      </c>
      <c r="C167" s="288" t="s">
        <v>1087</v>
      </c>
      <c r="D167" s="279" t="s">
        <v>972</v>
      </c>
      <c r="I167" s="248" t="s">
        <v>518</v>
      </c>
    </row>
    <row r="168" spans="1:9" customFormat="1" x14ac:dyDescent="0.2">
      <c r="A168" s="279" t="s">
        <v>248</v>
      </c>
      <c r="B168" s="279" t="s">
        <v>249</v>
      </c>
      <c r="C168" s="288" t="s">
        <v>1092</v>
      </c>
      <c r="D168" s="279" t="s">
        <v>1423</v>
      </c>
      <c r="I168" s="248" t="s">
        <v>520</v>
      </c>
    </row>
    <row r="169" spans="1:9" customFormat="1" x14ac:dyDescent="0.2">
      <c r="A169" s="279" t="s">
        <v>1718</v>
      </c>
      <c r="B169" s="279" t="s">
        <v>1719</v>
      </c>
      <c r="C169" s="288" t="s">
        <v>1092</v>
      </c>
      <c r="D169" s="279" t="s">
        <v>1423</v>
      </c>
      <c r="I169" s="248" t="s">
        <v>1401</v>
      </c>
    </row>
    <row r="170" spans="1:9" customFormat="1" x14ac:dyDescent="0.2">
      <c r="A170" s="279" t="s">
        <v>1720</v>
      </c>
      <c r="B170" s="279" t="s">
        <v>1721</v>
      </c>
      <c r="C170" s="288" t="s">
        <v>1092</v>
      </c>
      <c r="D170" s="279" t="s">
        <v>1423</v>
      </c>
      <c r="I170" s="248" t="s">
        <v>1116</v>
      </c>
    </row>
    <row r="171" spans="1:9" customFormat="1" x14ac:dyDescent="0.2">
      <c r="A171" s="279" t="s">
        <v>1722</v>
      </c>
      <c r="B171" s="279" t="s">
        <v>1723</v>
      </c>
      <c r="C171" s="288" t="s">
        <v>1092</v>
      </c>
      <c r="D171" s="279" t="s">
        <v>1423</v>
      </c>
      <c r="I171" s="248" t="s">
        <v>1118</v>
      </c>
    </row>
    <row r="172" spans="1:9" customFormat="1" x14ac:dyDescent="0.2">
      <c r="A172" s="279" t="s">
        <v>250</v>
      </c>
      <c r="B172" s="279" t="s">
        <v>1568</v>
      </c>
      <c r="C172" s="288" t="s">
        <v>1087</v>
      </c>
      <c r="D172" s="279" t="s">
        <v>222</v>
      </c>
      <c r="I172" s="248" t="s">
        <v>1122</v>
      </c>
    </row>
    <row r="173" spans="1:9" customFormat="1" x14ac:dyDescent="0.2">
      <c r="A173" s="279" t="s">
        <v>251</v>
      </c>
      <c r="B173" s="279" t="s">
        <v>252</v>
      </c>
      <c r="C173" s="288" t="s">
        <v>1087</v>
      </c>
      <c r="D173" s="279" t="s">
        <v>222</v>
      </c>
      <c r="I173" s="248" t="s">
        <v>1237</v>
      </c>
    </row>
    <row r="174" spans="1:9" customFormat="1" x14ac:dyDescent="0.2">
      <c r="A174" s="279" t="s">
        <v>253</v>
      </c>
      <c r="B174" s="279" t="s">
        <v>100</v>
      </c>
      <c r="C174" s="288" t="s">
        <v>1087</v>
      </c>
      <c r="D174" s="279" t="s">
        <v>222</v>
      </c>
      <c r="I174" s="248" t="s">
        <v>1146</v>
      </c>
    </row>
    <row r="175" spans="1:9" customFormat="1" x14ac:dyDescent="0.2">
      <c r="A175" s="279" t="s">
        <v>101</v>
      </c>
      <c r="B175" s="279" t="s">
        <v>102</v>
      </c>
      <c r="C175" s="288" t="s">
        <v>1087</v>
      </c>
      <c r="D175" s="279" t="s">
        <v>222</v>
      </c>
      <c r="I175" s="248" t="s">
        <v>1148</v>
      </c>
    </row>
    <row r="176" spans="1:9" customFormat="1" x14ac:dyDescent="0.2">
      <c r="A176" s="279" t="s">
        <v>103</v>
      </c>
      <c r="B176" s="279" t="s">
        <v>104</v>
      </c>
      <c r="C176" s="288" t="s">
        <v>1087</v>
      </c>
      <c r="D176" s="279" t="s">
        <v>222</v>
      </c>
      <c r="I176" s="248" t="s">
        <v>1320</v>
      </c>
    </row>
    <row r="177" spans="1:9" customFormat="1" x14ac:dyDescent="0.2">
      <c r="A177" s="279" t="s">
        <v>1190</v>
      </c>
      <c r="B177" s="279" t="s">
        <v>1191</v>
      </c>
      <c r="C177" s="288" t="s">
        <v>1087</v>
      </c>
      <c r="D177" s="279" t="s">
        <v>979</v>
      </c>
      <c r="I177" s="248" t="s">
        <v>381</v>
      </c>
    </row>
    <row r="178" spans="1:9" customFormat="1" x14ac:dyDescent="0.2">
      <c r="A178" s="279" t="s">
        <v>1192</v>
      </c>
      <c r="B178" s="279" t="s">
        <v>1193</v>
      </c>
      <c r="C178" s="288" t="s">
        <v>1092</v>
      </c>
      <c r="D178" s="279" t="s">
        <v>1423</v>
      </c>
      <c r="I178" s="248" t="s">
        <v>1150</v>
      </c>
    </row>
    <row r="179" spans="1:9" customFormat="1" x14ac:dyDescent="0.2">
      <c r="A179" s="279" t="s">
        <v>1194</v>
      </c>
      <c r="B179" s="279" t="s">
        <v>878</v>
      </c>
      <c r="C179" s="288" t="s">
        <v>1087</v>
      </c>
      <c r="D179" s="279" t="s">
        <v>979</v>
      </c>
      <c r="I179" s="248" t="s">
        <v>1152</v>
      </c>
    </row>
    <row r="180" spans="1:9" customFormat="1" x14ac:dyDescent="0.2">
      <c r="A180" s="279" t="s">
        <v>1195</v>
      </c>
      <c r="B180" s="279" t="s">
        <v>695</v>
      </c>
      <c r="C180" s="288" t="s">
        <v>1087</v>
      </c>
      <c r="D180" s="279" t="s">
        <v>979</v>
      </c>
      <c r="I180" s="248" t="s">
        <v>349</v>
      </c>
    </row>
    <row r="181" spans="1:9" customFormat="1" x14ac:dyDescent="0.2">
      <c r="A181" s="279" t="s">
        <v>696</v>
      </c>
      <c r="B181" s="279" t="s">
        <v>697</v>
      </c>
      <c r="C181" s="289" t="s">
        <v>1087</v>
      </c>
      <c r="D181" s="283" t="s">
        <v>979</v>
      </c>
      <c r="I181" s="248" t="s">
        <v>351</v>
      </c>
    </row>
    <row r="182" spans="1:9" customFormat="1" x14ac:dyDescent="0.2">
      <c r="A182" s="279" t="s">
        <v>1724</v>
      </c>
      <c r="B182" s="279" t="s">
        <v>1725</v>
      </c>
      <c r="C182" s="289" t="s">
        <v>1092</v>
      </c>
      <c r="D182" s="283" t="s">
        <v>1423</v>
      </c>
      <c r="I182" s="248" t="s">
        <v>210</v>
      </c>
    </row>
    <row r="183" spans="1:9" customFormat="1" x14ac:dyDescent="0.2">
      <c r="A183" s="279" t="s">
        <v>698</v>
      </c>
      <c r="B183" s="279" t="s">
        <v>879</v>
      </c>
      <c r="C183" s="288" t="s">
        <v>1087</v>
      </c>
      <c r="D183" s="279" t="s">
        <v>972</v>
      </c>
      <c r="I183" s="248" t="s">
        <v>1244</v>
      </c>
    </row>
    <row r="184" spans="1:9" customFormat="1" x14ac:dyDescent="0.2">
      <c r="A184" s="279" t="s">
        <v>699</v>
      </c>
      <c r="B184" s="279" t="s">
        <v>700</v>
      </c>
      <c r="C184" s="288" t="s">
        <v>1087</v>
      </c>
      <c r="D184" s="279" t="s">
        <v>972</v>
      </c>
      <c r="I184" s="248" t="s">
        <v>1222</v>
      </c>
    </row>
    <row r="185" spans="1:9" customFormat="1" x14ac:dyDescent="0.2">
      <c r="A185" s="279" t="s">
        <v>701</v>
      </c>
      <c r="B185" s="279" t="s">
        <v>842</v>
      </c>
      <c r="C185" s="289" t="s">
        <v>1087</v>
      </c>
      <c r="D185" s="283" t="s">
        <v>972</v>
      </c>
      <c r="I185" s="248" t="s">
        <v>1223</v>
      </c>
    </row>
    <row r="186" spans="1:9" customFormat="1" x14ac:dyDescent="0.2">
      <c r="A186" s="279" t="s">
        <v>606</v>
      </c>
      <c r="B186" s="279" t="s">
        <v>607</v>
      </c>
      <c r="C186" s="288" t="s">
        <v>1087</v>
      </c>
      <c r="D186" s="279" t="s">
        <v>222</v>
      </c>
      <c r="I186" s="248" t="s">
        <v>1224</v>
      </c>
    </row>
    <row r="187" spans="1:9" customFormat="1" x14ac:dyDescent="0.2">
      <c r="A187" s="279" t="s">
        <v>771</v>
      </c>
      <c r="B187" s="279" t="s">
        <v>772</v>
      </c>
      <c r="C187" s="288" t="s">
        <v>1092</v>
      </c>
      <c r="D187" s="279" t="s">
        <v>972</v>
      </c>
      <c r="I187" s="248" t="s">
        <v>563</v>
      </c>
    </row>
    <row r="188" spans="1:9" customFormat="1" x14ac:dyDescent="0.2">
      <c r="A188" s="279" t="s">
        <v>773</v>
      </c>
      <c r="B188" s="279" t="s">
        <v>774</v>
      </c>
      <c r="C188" s="288" t="s">
        <v>1092</v>
      </c>
      <c r="D188" s="279" t="s">
        <v>972</v>
      </c>
      <c r="I188" s="248" t="s">
        <v>565</v>
      </c>
    </row>
    <row r="189" spans="1:9" customFormat="1" x14ac:dyDescent="0.2">
      <c r="A189" s="279" t="s">
        <v>775</v>
      </c>
      <c r="B189" s="279" t="s">
        <v>776</v>
      </c>
      <c r="C189" s="288" t="s">
        <v>1092</v>
      </c>
      <c r="D189" s="279" t="s">
        <v>972</v>
      </c>
      <c r="I189" s="248" t="s">
        <v>568</v>
      </c>
    </row>
    <row r="190" spans="1:9" customFormat="1" x14ac:dyDescent="0.2">
      <c r="A190" s="279" t="s">
        <v>777</v>
      </c>
      <c r="B190" s="279" t="s">
        <v>778</v>
      </c>
      <c r="C190" s="288" t="s">
        <v>1092</v>
      </c>
      <c r="D190" s="279" t="s">
        <v>972</v>
      </c>
      <c r="I190" s="248" t="s">
        <v>1226</v>
      </c>
    </row>
    <row r="191" spans="1:9" customFormat="1" x14ac:dyDescent="0.2">
      <c r="A191" s="279" t="s">
        <v>1726</v>
      </c>
      <c r="B191" s="279" t="s">
        <v>1727</v>
      </c>
      <c r="C191" s="288" t="s">
        <v>1087</v>
      </c>
      <c r="D191" s="279" t="s">
        <v>222</v>
      </c>
      <c r="I191" s="248" t="s">
        <v>383</v>
      </c>
    </row>
    <row r="192" spans="1:9" customFormat="1" x14ac:dyDescent="0.2">
      <c r="A192" s="279" t="s">
        <v>1728</v>
      </c>
      <c r="B192" s="279" t="s">
        <v>1729</v>
      </c>
      <c r="C192" s="288" t="s">
        <v>1087</v>
      </c>
      <c r="D192" s="279" t="s">
        <v>222</v>
      </c>
      <c r="I192" s="248" t="s">
        <v>432</v>
      </c>
    </row>
    <row r="193" spans="1:9" customFormat="1" x14ac:dyDescent="0.2">
      <c r="A193" s="279" t="s">
        <v>880</v>
      </c>
      <c r="B193" s="279" t="s">
        <v>881</v>
      </c>
      <c r="C193" s="288" t="s">
        <v>1087</v>
      </c>
      <c r="D193" s="279" t="s">
        <v>222</v>
      </c>
      <c r="I193" s="248" t="s">
        <v>434</v>
      </c>
    </row>
    <row r="194" spans="1:9" customFormat="1" x14ac:dyDescent="0.2">
      <c r="A194" s="279" t="s">
        <v>882</v>
      </c>
      <c r="B194" s="279" t="s">
        <v>882</v>
      </c>
      <c r="C194" s="288" t="s">
        <v>1087</v>
      </c>
      <c r="D194" s="279" t="s">
        <v>222</v>
      </c>
      <c r="I194" s="248" t="s">
        <v>444</v>
      </c>
    </row>
    <row r="195" spans="1:9" customFormat="1" x14ac:dyDescent="0.2">
      <c r="A195" s="279" t="s">
        <v>779</v>
      </c>
      <c r="B195" s="279" t="s">
        <v>780</v>
      </c>
      <c r="C195" s="288" t="s">
        <v>1087</v>
      </c>
      <c r="D195" s="279" t="s">
        <v>222</v>
      </c>
      <c r="I195" s="248" t="s">
        <v>445</v>
      </c>
    </row>
    <row r="196" spans="1:9" customFormat="1" x14ac:dyDescent="0.2">
      <c r="A196" s="279" t="s">
        <v>1531</v>
      </c>
      <c r="B196" s="279" t="s">
        <v>1547</v>
      </c>
      <c r="C196" s="288" t="s">
        <v>1092</v>
      </c>
      <c r="D196" s="279" t="s">
        <v>1093</v>
      </c>
      <c r="I196" s="248" t="s">
        <v>447</v>
      </c>
    </row>
    <row r="197" spans="1:9" customFormat="1" x14ac:dyDescent="0.2">
      <c r="A197" s="279" t="s">
        <v>1532</v>
      </c>
      <c r="B197" s="279" t="s">
        <v>1548</v>
      </c>
      <c r="C197" s="288" t="s">
        <v>1092</v>
      </c>
      <c r="D197" s="279" t="s">
        <v>1093</v>
      </c>
      <c r="I197" s="248" t="s">
        <v>609</v>
      </c>
    </row>
    <row r="198" spans="1:9" customFormat="1" x14ac:dyDescent="0.2">
      <c r="A198" s="279" t="s">
        <v>410</v>
      </c>
      <c r="B198" s="279" t="s">
        <v>411</v>
      </c>
      <c r="C198" s="288" t="s">
        <v>1087</v>
      </c>
      <c r="D198" s="279" t="s">
        <v>979</v>
      </c>
      <c r="I198" s="248" t="s">
        <v>613</v>
      </c>
    </row>
    <row r="199" spans="1:9" customFormat="1" x14ac:dyDescent="0.2">
      <c r="A199" s="279" t="s">
        <v>412</v>
      </c>
      <c r="B199" s="279" t="s">
        <v>413</v>
      </c>
      <c r="C199" s="288" t="s">
        <v>1092</v>
      </c>
      <c r="D199" s="279" t="s">
        <v>1093</v>
      </c>
      <c r="I199" s="248" t="s">
        <v>615</v>
      </c>
    </row>
    <row r="200" spans="1:9" customFormat="1" x14ac:dyDescent="0.2">
      <c r="A200" s="279" t="s">
        <v>1533</v>
      </c>
      <c r="B200" s="279" t="s">
        <v>1549</v>
      </c>
      <c r="C200" s="288" t="s">
        <v>1092</v>
      </c>
      <c r="D200" s="279" t="s">
        <v>1093</v>
      </c>
      <c r="I200" s="248" t="s">
        <v>617</v>
      </c>
    </row>
    <row r="201" spans="1:9" customFormat="1" x14ac:dyDescent="0.2">
      <c r="A201" s="279" t="s">
        <v>1730</v>
      </c>
      <c r="B201" s="279" t="s">
        <v>1731</v>
      </c>
      <c r="C201" s="288" t="s">
        <v>1092</v>
      </c>
      <c r="D201" s="279" t="s">
        <v>1093</v>
      </c>
      <c r="I201" s="248" t="s">
        <v>782</v>
      </c>
    </row>
    <row r="202" spans="1:9" customFormat="1" x14ac:dyDescent="0.2">
      <c r="A202" s="279" t="s">
        <v>414</v>
      </c>
      <c r="B202" s="279" t="s">
        <v>1732</v>
      </c>
      <c r="C202" s="288" t="s">
        <v>1087</v>
      </c>
      <c r="D202" s="279" t="s">
        <v>222</v>
      </c>
      <c r="I202" s="248" t="s">
        <v>784</v>
      </c>
    </row>
    <row r="203" spans="1:9" customFormat="1" x14ac:dyDescent="0.2">
      <c r="A203" s="279" t="s">
        <v>417</v>
      </c>
      <c r="B203" s="279" t="s">
        <v>418</v>
      </c>
      <c r="C203" s="288" t="s">
        <v>1087</v>
      </c>
      <c r="D203" s="279" t="s">
        <v>972</v>
      </c>
      <c r="I203" s="248" t="s">
        <v>621</v>
      </c>
    </row>
    <row r="204" spans="1:9" customFormat="1" x14ac:dyDescent="0.2">
      <c r="A204" s="279" t="s">
        <v>419</v>
      </c>
      <c r="B204" s="279" t="s">
        <v>420</v>
      </c>
      <c r="C204" s="288" t="s">
        <v>1087</v>
      </c>
      <c r="D204" s="279" t="s">
        <v>972</v>
      </c>
      <c r="I204" s="248" t="s">
        <v>623</v>
      </c>
    </row>
    <row r="205" spans="1:9" customFormat="1" x14ac:dyDescent="0.2">
      <c r="A205" s="279" t="s">
        <v>421</v>
      </c>
      <c r="B205" s="279" t="s">
        <v>422</v>
      </c>
      <c r="C205" s="288" t="s">
        <v>1087</v>
      </c>
      <c r="D205" s="279" t="s">
        <v>222</v>
      </c>
      <c r="I205" s="248" t="s">
        <v>388</v>
      </c>
    </row>
    <row r="206" spans="1:9" customFormat="1" x14ac:dyDescent="0.2">
      <c r="A206" s="279" t="s">
        <v>423</v>
      </c>
      <c r="B206" s="279" t="s">
        <v>424</v>
      </c>
      <c r="C206" s="288" t="s">
        <v>1087</v>
      </c>
      <c r="D206" s="279" t="s">
        <v>222</v>
      </c>
      <c r="I206" s="248" t="s">
        <v>390</v>
      </c>
    </row>
    <row r="207" spans="1:9" customFormat="1" x14ac:dyDescent="0.2">
      <c r="A207" s="279" t="s">
        <v>425</v>
      </c>
      <c r="B207" s="279" t="s">
        <v>426</v>
      </c>
      <c r="C207" s="288" t="s">
        <v>1092</v>
      </c>
      <c r="D207" s="279" t="s">
        <v>1423</v>
      </c>
      <c r="I207" s="248" t="s">
        <v>629</v>
      </c>
    </row>
    <row r="208" spans="1:9" customFormat="1" x14ac:dyDescent="0.2">
      <c r="A208" s="279" t="s">
        <v>427</v>
      </c>
      <c r="B208" s="279" t="s">
        <v>286</v>
      </c>
      <c r="C208" s="288" t="s">
        <v>1092</v>
      </c>
      <c r="D208" s="279" t="s">
        <v>1093</v>
      </c>
      <c r="I208" s="248" t="s">
        <v>631</v>
      </c>
    </row>
    <row r="209" spans="1:9" customFormat="1" x14ac:dyDescent="0.2">
      <c r="A209" s="279" t="s">
        <v>287</v>
      </c>
      <c r="B209" s="279" t="s">
        <v>288</v>
      </c>
      <c r="C209" s="288" t="s">
        <v>1087</v>
      </c>
      <c r="D209" s="279" t="s">
        <v>222</v>
      </c>
      <c r="I209" s="248" t="s">
        <v>632</v>
      </c>
    </row>
    <row r="210" spans="1:9" customFormat="1" x14ac:dyDescent="0.2">
      <c r="A210" s="279" t="s">
        <v>370</v>
      </c>
      <c r="B210" s="279" t="s">
        <v>370</v>
      </c>
      <c r="C210" s="288" t="s">
        <v>1092</v>
      </c>
      <c r="D210" s="279" t="s">
        <v>972</v>
      </c>
      <c r="I210" s="248" t="s">
        <v>634</v>
      </c>
    </row>
    <row r="211" spans="1:9" customFormat="1" x14ac:dyDescent="0.2">
      <c r="A211" s="279" t="s">
        <v>289</v>
      </c>
      <c r="B211" s="279" t="s">
        <v>1073</v>
      </c>
      <c r="C211" s="288" t="s">
        <v>1087</v>
      </c>
      <c r="D211" s="279" t="s">
        <v>222</v>
      </c>
      <c r="I211" s="248" t="s">
        <v>1286</v>
      </c>
    </row>
    <row r="212" spans="1:9" customFormat="1" x14ac:dyDescent="0.2">
      <c r="A212" s="279" t="s">
        <v>290</v>
      </c>
      <c r="B212" s="279" t="s">
        <v>291</v>
      </c>
      <c r="C212" s="288" t="s">
        <v>1092</v>
      </c>
      <c r="D212" s="279" t="s">
        <v>1093</v>
      </c>
      <c r="I212" s="248" t="s">
        <v>1174</v>
      </c>
    </row>
    <row r="213" spans="1:9" customFormat="1" x14ac:dyDescent="0.2">
      <c r="A213" s="279" t="s">
        <v>292</v>
      </c>
      <c r="B213" s="279" t="s">
        <v>293</v>
      </c>
      <c r="C213" s="288" t="s">
        <v>1087</v>
      </c>
      <c r="D213" s="279" t="s">
        <v>222</v>
      </c>
      <c r="I213" s="248" t="s">
        <v>1176</v>
      </c>
    </row>
    <row r="214" spans="1:9" customFormat="1" x14ac:dyDescent="0.2">
      <c r="A214" s="279" t="s">
        <v>294</v>
      </c>
      <c r="B214" s="279" t="s">
        <v>295</v>
      </c>
      <c r="C214" s="288" t="s">
        <v>1087</v>
      </c>
      <c r="D214" s="279" t="s">
        <v>222</v>
      </c>
      <c r="I214" s="248" t="s">
        <v>1178</v>
      </c>
    </row>
    <row r="215" spans="1:9" customFormat="1" x14ac:dyDescent="0.2">
      <c r="A215" s="279" t="s">
        <v>296</v>
      </c>
      <c r="B215" s="279" t="s">
        <v>297</v>
      </c>
      <c r="C215" s="288" t="s">
        <v>1087</v>
      </c>
      <c r="D215" s="279" t="s">
        <v>222</v>
      </c>
      <c r="I215" s="248" t="s">
        <v>1180</v>
      </c>
    </row>
    <row r="216" spans="1:9" customFormat="1" x14ac:dyDescent="0.2">
      <c r="A216" s="279" t="s">
        <v>298</v>
      </c>
      <c r="B216" s="279" t="s">
        <v>299</v>
      </c>
      <c r="C216" s="288" t="s">
        <v>1087</v>
      </c>
      <c r="D216" s="279" t="s">
        <v>972</v>
      </c>
      <c r="I216" s="248" t="s">
        <v>781</v>
      </c>
    </row>
    <row r="217" spans="1:9" customFormat="1" x14ac:dyDescent="0.2">
      <c r="A217" s="279" t="s">
        <v>1733</v>
      </c>
      <c r="B217" s="279" t="s">
        <v>1734</v>
      </c>
      <c r="C217" s="288" t="s">
        <v>1092</v>
      </c>
      <c r="D217" s="279" t="s">
        <v>972</v>
      </c>
      <c r="I217" s="248" t="s">
        <v>1410</v>
      </c>
    </row>
    <row r="218" spans="1:9" customFormat="1" x14ac:dyDescent="0.2">
      <c r="A218" s="279" t="s">
        <v>1735</v>
      </c>
      <c r="B218" s="279" t="s">
        <v>1736</v>
      </c>
      <c r="C218" s="289" t="s">
        <v>1092</v>
      </c>
      <c r="D218" s="283" t="s">
        <v>972</v>
      </c>
      <c r="I218" s="248" t="s">
        <v>1412</v>
      </c>
    </row>
    <row r="219" spans="1:9" customFormat="1" x14ac:dyDescent="0.2">
      <c r="A219" s="279" t="s">
        <v>300</v>
      </c>
      <c r="B219" s="279" t="s">
        <v>1198</v>
      </c>
      <c r="C219" s="289" t="s">
        <v>1087</v>
      </c>
      <c r="D219" s="283" t="s">
        <v>979</v>
      </c>
      <c r="I219" s="248" t="s">
        <v>785</v>
      </c>
    </row>
    <row r="220" spans="1:9" customFormat="1" x14ac:dyDescent="0.2">
      <c r="A220" s="279" t="s">
        <v>301</v>
      </c>
      <c r="B220" s="279" t="s">
        <v>302</v>
      </c>
      <c r="C220" s="288" t="s">
        <v>1087</v>
      </c>
      <c r="D220" s="279" t="s">
        <v>222</v>
      </c>
      <c r="I220" s="248" t="s">
        <v>787</v>
      </c>
    </row>
    <row r="221" spans="1:9" customFormat="1" x14ac:dyDescent="0.2">
      <c r="A221" s="279" t="s">
        <v>303</v>
      </c>
      <c r="B221" s="279" t="s">
        <v>448</v>
      </c>
      <c r="C221" s="288" t="s">
        <v>1087</v>
      </c>
      <c r="D221" s="279" t="s">
        <v>222</v>
      </c>
      <c r="I221" s="248" t="s">
        <v>193</v>
      </c>
    </row>
    <row r="222" spans="1:9" customFormat="1" x14ac:dyDescent="0.2">
      <c r="A222" s="279" t="s">
        <v>449</v>
      </c>
      <c r="B222" s="279" t="s">
        <v>450</v>
      </c>
      <c r="C222" s="288" t="s">
        <v>1092</v>
      </c>
      <c r="D222" s="279" t="s">
        <v>1093</v>
      </c>
      <c r="I222" s="248" t="s">
        <v>194</v>
      </c>
    </row>
    <row r="223" spans="1:9" customFormat="1" x14ac:dyDescent="0.2">
      <c r="A223" s="279" t="s">
        <v>1199</v>
      </c>
      <c r="B223" s="279" t="s">
        <v>1200</v>
      </c>
      <c r="C223" s="288" t="s">
        <v>1092</v>
      </c>
      <c r="D223" s="279" t="s">
        <v>971</v>
      </c>
      <c r="I223" s="248" t="s">
        <v>195</v>
      </c>
    </row>
    <row r="224" spans="1:9" customFormat="1" x14ac:dyDescent="0.2">
      <c r="A224" s="279" t="s">
        <v>1201</v>
      </c>
      <c r="B224" s="279" t="s">
        <v>1201</v>
      </c>
      <c r="C224" s="288" t="s">
        <v>1092</v>
      </c>
      <c r="D224" s="279" t="s">
        <v>971</v>
      </c>
      <c r="I224" s="248" t="s">
        <v>228</v>
      </c>
    </row>
    <row r="225" spans="1:9" customFormat="1" x14ac:dyDescent="0.2">
      <c r="A225" s="279" t="s">
        <v>1354</v>
      </c>
      <c r="B225" s="279" t="s">
        <v>1348</v>
      </c>
      <c r="C225" s="288" t="s">
        <v>1092</v>
      </c>
      <c r="D225" s="279" t="s">
        <v>1423</v>
      </c>
      <c r="I225" s="248" t="s">
        <v>230</v>
      </c>
    </row>
    <row r="226" spans="1:9" customFormat="1" x14ac:dyDescent="0.2">
      <c r="A226" s="279" t="s">
        <v>451</v>
      </c>
      <c r="B226" s="279" t="s">
        <v>1465</v>
      </c>
      <c r="C226" s="288" t="s">
        <v>1092</v>
      </c>
      <c r="D226" s="279" t="s">
        <v>1423</v>
      </c>
      <c r="I226" s="248" t="s">
        <v>232</v>
      </c>
    </row>
    <row r="227" spans="1:9" customFormat="1" x14ac:dyDescent="0.2">
      <c r="A227" s="279" t="s">
        <v>452</v>
      </c>
      <c r="B227" s="279" t="s">
        <v>453</v>
      </c>
      <c r="C227" s="288" t="s">
        <v>1092</v>
      </c>
      <c r="D227" s="279" t="s">
        <v>1423</v>
      </c>
      <c r="I227" s="248" t="s">
        <v>1510</v>
      </c>
    </row>
    <row r="228" spans="1:9" customFormat="1" x14ac:dyDescent="0.2">
      <c r="A228" s="279" t="s">
        <v>454</v>
      </c>
      <c r="B228" s="279" t="s">
        <v>455</v>
      </c>
      <c r="C228" s="288" t="s">
        <v>1087</v>
      </c>
      <c r="D228" s="279" t="s">
        <v>222</v>
      </c>
      <c r="I228" s="248" t="s">
        <v>1511</v>
      </c>
    </row>
    <row r="229" spans="1:9" customFormat="1" x14ac:dyDescent="0.2">
      <c r="A229" s="279" t="s">
        <v>456</v>
      </c>
      <c r="B229" s="279" t="s">
        <v>457</v>
      </c>
      <c r="C229" s="288" t="s">
        <v>1087</v>
      </c>
      <c r="D229" s="279" t="s">
        <v>222</v>
      </c>
      <c r="I229" s="248" t="s">
        <v>1512</v>
      </c>
    </row>
    <row r="230" spans="1:9" customFormat="1" x14ac:dyDescent="0.2">
      <c r="A230" s="279" t="s">
        <v>458</v>
      </c>
      <c r="B230" s="279" t="s">
        <v>459</v>
      </c>
      <c r="C230" s="288" t="s">
        <v>1087</v>
      </c>
      <c r="D230" s="279" t="s">
        <v>972</v>
      </c>
      <c r="I230" s="248" t="s">
        <v>1513</v>
      </c>
    </row>
    <row r="231" spans="1:9" customFormat="1" x14ac:dyDescent="0.2">
      <c r="A231" s="279" t="s">
        <v>460</v>
      </c>
      <c r="B231" s="279" t="s">
        <v>461</v>
      </c>
      <c r="C231" s="288" t="s">
        <v>1087</v>
      </c>
      <c r="D231" s="279" t="s">
        <v>972</v>
      </c>
      <c r="I231" s="248" t="s">
        <v>1514</v>
      </c>
    </row>
    <row r="232" spans="1:9" customFormat="1" x14ac:dyDescent="0.2">
      <c r="A232" s="279" t="s">
        <v>462</v>
      </c>
      <c r="B232" s="279" t="s">
        <v>463</v>
      </c>
      <c r="C232" s="288" t="s">
        <v>1087</v>
      </c>
      <c r="D232" s="279" t="s">
        <v>972</v>
      </c>
      <c r="I232" s="248" t="s">
        <v>1515</v>
      </c>
    </row>
    <row r="233" spans="1:9" customFormat="1" x14ac:dyDescent="0.2">
      <c r="A233" s="279" t="s">
        <v>464</v>
      </c>
      <c r="B233" s="279" t="s">
        <v>465</v>
      </c>
      <c r="C233" s="288" t="s">
        <v>1092</v>
      </c>
      <c r="D233" s="279" t="s">
        <v>1093</v>
      </c>
      <c r="I233" s="248" t="s">
        <v>1516</v>
      </c>
    </row>
    <row r="234" spans="1:9" customFormat="1" x14ac:dyDescent="0.2">
      <c r="A234" s="279" t="s">
        <v>371</v>
      </c>
      <c r="B234" s="279" t="s">
        <v>372</v>
      </c>
      <c r="C234" s="288" t="s">
        <v>1087</v>
      </c>
      <c r="D234" s="279" t="s">
        <v>222</v>
      </c>
      <c r="I234" s="248" t="s">
        <v>1517</v>
      </c>
    </row>
    <row r="235" spans="1:9" customFormat="1" x14ac:dyDescent="0.2">
      <c r="A235" s="279" t="s">
        <v>1493</v>
      </c>
      <c r="B235" s="279" t="s">
        <v>1550</v>
      </c>
      <c r="C235" s="288" t="s">
        <v>1092</v>
      </c>
      <c r="D235" s="279" t="s">
        <v>1093</v>
      </c>
      <c r="I235" s="248" t="s">
        <v>1518</v>
      </c>
    </row>
    <row r="236" spans="1:9" customFormat="1" x14ac:dyDescent="0.2">
      <c r="A236" s="279" t="s">
        <v>1494</v>
      </c>
      <c r="B236" s="279" t="s">
        <v>1551</v>
      </c>
      <c r="C236" s="288" t="s">
        <v>1092</v>
      </c>
      <c r="D236" s="279" t="s">
        <v>1093</v>
      </c>
      <c r="I236" s="248" t="s">
        <v>1257</v>
      </c>
    </row>
    <row r="237" spans="1:9" customFormat="1" x14ac:dyDescent="0.2">
      <c r="A237" s="279" t="s">
        <v>466</v>
      </c>
      <c r="B237" s="279" t="s">
        <v>467</v>
      </c>
      <c r="C237" s="288" t="s">
        <v>1092</v>
      </c>
      <c r="D237" s="279" t="s">
        <v>1093</v>
      </c>
      <c r="I237" s="248" t="s">
        <v>1144</v>
      </c>
    </row>
    <row r="238" spans="1:9" customFormat="1" x14ac:dyDescent="0.2">
      <c r="A238" s="279" t="s">
        <v>468</v>
      </c>
      <c r="B238" s="279" t="s">
        <v>469</v>
      </c>
      <c r="C238" s="288" t="s">
        <v>1092</v>
      </c>
      <c r="D238" s="279" t="s">
        <v>1423</v>
      </c>
      <c r="I238" s="248" t="s">
        <v>1034</v>
      </c>
    </row>
    <row r="239" spans="1:9" customFormat="1" x14ac:dyDescent="0.2">
      <c r="A239" s="279" t="s">
        <v>470</v>
      </c>
      <c r="B239" s="279" t="s">
        <v>471</v>
      </c>
      <c r="C239" s="288" t="s">
        <v>1092</v>
      </c>
      <c r="D239" s="279" t="s">
        <v>1423</v>
      </c>
      <c r="I239" s="248" t="s">
        <v>1045</v>
      </c>
    </row>
    <row r="240" spans="1:9" customFormat="1" x14ac:dyDescent="0.2">
      <c r="A240" s="279" t="s">
        <v>472</v>
      </c>
      <c r="B240" s="279" t="s">
        <v>473</v>
      </c>
      <c r="C240" s="288" t="s">
        <v>1092</v>
      </c>
      <c r="D240" s="279" t="s">
        <v>1423</v>
      </c>
      <c r="I240" s="248" t="s">
        <v>1123</v>
      </c>
    </row>
    <row r="241" spans="1:9" customFormat="1" x14ac:dyDescent="0.2">
      <c r="A241" s="279" t="s">
        <v>474</v>
      </c>
      <c r="B241" s="279" t="s">
        <v>475</v>
      </c>
      <c r="C241" s="288" t="s">
        <v>1092</v>
      </c>
      <c r="D241" s="279" t="s">
        <v>1423</v>
      </c>
      <c r="I241" s="248" t="s">
        <v>264</v>
      </c>
    </row>
    <row r="242" spans="1:9" customFormat="1" x14ac:dyDescent="0.2">
      <c r="A242" s="279" t="s">
        <v>476</v>
      </c>
      <c r="B242" s="279" t="s">
        <v>477</v>
      </c>
      <c r="C242" s="288" t="s">
        <v>1092</v>
      </c>
      <c r="D242" s="279" t="s">
        <v>1423</v>
      </c>
      <c r="I242" s="248" t="s">
        <v>268</v>
      </c>
    </row>
    <row r="243" spans="1:9" customFormat="1" x14ac:dyDescent="0.2">
      <c r="A243" s="279" t="s">
        <v>478</v>
      </c>
      <c r="B243" s="279" t="s">
        <v>479</v>
      </c>
      <c r="C243" s="288" t="s">
        <v>1092</v>
      </c>
      <c r="D243" s="279" t="s">
        <v>1423</v>
      </c>
      <c r="I243" s="248" t="s">
        <v>1629</v>
      </c>
    </row>
    <row r="244" spans="1:9" customFormat="1" x14ac:dyDescent="0.2">
      <c r="A244" s="279" t="s">
        <v>480</v>
      </c>
      <c r="B244" s="279" t="s">
        <v>481</v>
      </c>
      <c r="C244" s="288" t="s">
        <v>1092</v>
      </c>
      <c r="D244" s="279" t="s">
        <v>1423</v>
      </c>
      <c r="I244" s="248" t="s">
        <v>1630</v>
      </c>
    </row>
    <row r="245" spans="1:9" customFormat="1" x14ac:dyDescent="0.2">
      <c r="A245" s="279" t="s">
        <v>482</v>
      </c>
      <c r="B245" s="279" t="s">
        <v>1357</v>
      </c>
      <c r="C245" s="288" t="s">
        <v>1092</v>
      </c>
      <c r="D245" s="279" t="s">
        <v>1423</v>
      </c>
      <c r="I245" s="248" t="s">
        <v>1631</v>
      </c>
    </row>
    <row r="246" spans="1:9" customFormat="1" x14ac:dyDescent="0.2">
      <c r="A246" s="279" t="s">
        <v>483</v>
      </c>
      <c r="B246" s="279" t="s">
        <v>484</v>
      </c>
      <c r="C246" s="288" t="s">
        <v>1092</v>
      </c>
      <c r="D246" s="279" t="s">
        <v>1423</v>
      </c>
      <c r="I246" s="248" t="s">
        <v>1632</v>
      </c>
    </row>
    <row r="247" spans="1:9" customFormat="1" x14ac:dyDescent="0.2">
      <c r="A247" s="279" t="s">
        <v>1737</v>
      </c>
      <c r="B247" s="279" t="s">
        <v>1738</v>
      </c>
      <c r="C247" s="288" t="s">
        <v>1087</v>
      </c>
      <c r="D247" s="279" t="s">
        <v>972</v>
      </c>
      <c r="I247" s="248" t="s">
        <v>305</v>
      </c>
    </row>
    <row r="248" spans="1:9" customFormat="1" x14ac:dyDescent="0.2">
      <c r="A248" s="279" t="s">
        <v>1739</v>
      </c>
      <c r="B248" s="279" t="s">
        <v>1740</v>
      </c>
      <c r="C248" s="288" t="s">
        <v>1092</v>
      </c>
      <c r="D248" s="279" t="s">
        <v>1093</v>
      </c>
      <c r="I248" s="248" t="s">
        <v>320</v>
      </c>
    </row>
    <row r="249" spans="1:9" customFormat="1" x14ac:dyDescent="0.2">
      <c r="A249" s="279" t="s">
        <v>485</v>
      </c>
      <c r="B249" s="279" t="s">
        <v>486</v>
      </c>
      <c r="C249" s="288" t="s">
        <v>1092</v>
      </c>
      <c r="D249" s="279" t="s">
        <v>1093</v>
      </c>
      <c r="I249" s="248" t="s">
        <v>321</v>
      </c>
    </row>
    <row r="250" spans="1:9" customFormat="1" x14ac:dyDescent="0.2">
      <c r="A250" s="279" t="s">
        <v>487</v>
      </c>
      <c r="B250" s="279" t="s">
        <v>488</v>
      </c>
      <c r="C250" s="288" t="s">
        <v>1092</v>
      </c>
      <c r="D250" s="279" t="s">
        <v>1093</v>
      </c>
      <c r="I250" s="248" t="s">
        <v>329</v>
      </c>
    </row>
    <row r="251" spans="1:9" customFormat="1" x14ac:dyDescent="0.2">
      <c r="A251" s="279" t="s">
        <v>489</v>
      </c>
      <c r="B251" s="279" t="s">
        <v>1349</v>
      </c>
      <c r="C251" s="288" t="s">
        <v>1092</v>
      </c>
      <c r="D251" s="279" t="s">
        <v>1093</v>
      </c>
      <c r="I251" s="248" t="s">
        <v>750</v>
      </c>
    </row>
    <row r="252" spans="1:9" customFormat="1" x14ac:dyDescent="0.2">
      <c r="A252" s="279" t="s">
        <v>490</v>
      </c>
      <c r="B252" s="279" t="s">
        <v>491</v>
      </c>
      <c r="C252" s="288" t="s">
        <v>1092</v>
      </c>
      <c r="D252" s="279" t="s">
        <v>1093</v>
      </c>
      <c r="I252" s="248" t="s">
        <v>37</v>
      </c>
    </row>
    <row r="253" spans="1:9" customFormat="1" x14ac:dyDescent="0.2">
      <c r="A253" s="279" t="s">
        <v>492</v>
      </c>
      <c r="B253" s="279" t="s">
        <v>493</v>
      </c>
      <c r="C253" s="289" t="s">
        <v>1092</v>
      </c>
      <c r="D253" s="283" t="s">
        <v>1093</v>
      </c>
      <c r="I253" s="248" t="s">
        <v>216</v>
      </c>
    </row>
    <row r="254" spans="1:9" customFormat="1" x14ac:dyDescent="0.2">
      <c r="A254" s="279" t="s">
        <v>494</v>
      </c>
      <c r="B254" s="279" t="s">
        <v>495</v>
      </c>
      <c r="C254" s="288" t="s">
        <v>1092</v>
      </c>
      <c r="D254" s="279" t="s">
        <v>1093</v>
      </c>
      <c r="I254" s="248" t="s">
        <v>218</v>
      </c>
    </row>
    <row r="255" spans="1:9" customFormat="1" x14ac:dyDescent="0.2">
      <c r="A255" s="279" t="s">
        <v>496</v>
      </c>
      <c r="B255" s="279" t="s">
        <v>497</v>
      </c>
      <c r="C255" s="288" t="s">
        <v>1092</v>
      </c>
      <c r="D255" s="279" t="s">
        <v>1093</v>
      </c>
      <c r="I255" s="248" t="s">
        <v>220</v>
      </c>
    </row>
    <row r="256" spans="1:9" customFormat="1" x14ac:dyDescent="0.2">
      <c r="A256" s="279" t="s">
        <v>498</v>
      </c>
      <c r="B256" s="279" t="s">
        <v>499</v>
      </c>
      <c r="C256" s="288" t="s">
        <v>1087</v>
      </c>
      <c r="D256" s="279" t="s">
        <v>222</v>
      </c>
      <c r="I256" s="248" t="s">
        <v>1520</v>
      </c>
    </row>
    <row r="257" spans="1:9" customFormat="1" x14ac:dyDescent="0.2">
      <c r="A257" s="279" t="s">
        <v>500</v>
      </c>
      <c r="B257" s="279" t="s">
        <v>501</v>
      </c>
      <c r="C257" s="289" t="s">
        <v>1087</v>
      </c>
      <c r="D257" s="283" t="s">
        <v>222</v>
      </c>
      <c r="I257" s="248" t="s">
        <v>819</v>
      </c>
    </row>
    <row r="258" spans="1:9" customFormat="1" x14ac:dyDescent="0.2">
      <c r="A258" s="279" t="s">
        <v>502</v>
      </c>
      <c r="B258" s="279" t="s">
        <v>503</v>
      </c>
      <c r="C258" s="288" t="s">
        <v>1087</v>
      </c>
      <c r="D258" s="279" t="s">
        <v>972</v>
      </c>
      <c r="I258" s="248" t="s">
        <v>1521</v>
      </c>
    </row>
    <row r="259" spans="1:9" customFormat="1" x14ac:dyDescent="0.2">
      <c r="A259" s="279" t="s">
        <v>1355</v>
      </c>
      <c r="B259" s="279" t="s">
        <v>1356</v>
      </c>
      <c r="C259" s="288" t="s">
        <v>1087</v>
      </c>
      <c r="D259" s="279" t="s">
        <v>979</v>
      </c>
      <c r="I259" s="248" t="s">
        <v>1522</v>
      </c>
    </row>
    <row r="260" spans="1:9" customFormat="1" x14ac:dyDescent="0.2">
      <c r="A260" s="279" t="s">
        <v>504</v>
      </c>
      <c r="B260" s="279" t="s">
        <v>505</v>
      </c>
      <c r="C260" s="288" t="s">
        <v>1087</v>
      </c>
      <c r="D260" s="279" t="s">
        <v>972</v>
      </c>
      <c r="I260" s="248" t="s">
        <v>1523</v>
      </c>
    </row>
    <row r="261" spans="1:9" customFormat="1" x14ac:dyDescent="0.2">
      <c r="A261" s="279" t="s">
        <v>619</v>
      </c>
      <c r="B261" s="279" t="s">
        <v>506</v>
      </c>
      <c r="C261" s="288" t="s">
        <v>1087</v>
      </c>
      <c r="D261" s="279" t="s">
        <v>972</v>
      </c>
      <c r="I261" s="248" t="s">
        <v>1524</v>
      </c>
    </row>
    <row r="262" spans="1:9" customFormat="1" x14ac:dyDescent="0.2">
      <c r="A262" s="279" t="s">
        <v>507</v>
      </c>
      <c r="B262" s="279" t="s">
        <v>507</v>
      </c>
      <c r="C262" s="288" t="s">
        <v>1087</v>
      </c>
      <c r="D262" s="279" t="s">
        <v>222</v>
      </c>
      <c r="I262" s="248" t="s">
        <v>1525</v>
      </c>
    </row>
    <row r="263" spans="1:9" customFormat="1" x14ac:dyDescent="0.2">
      <c r="A263" s="279" t="s">
        <v>508</v>
      </c>
      <c r="B263" s="279" t="s">
        <v>509</v>
      </c>
      <c r="C263" s="288" t="s">
        <v>1087</v>
      </c>
      <c r="D263" s="279" t="s">
        <v>222</v>
      </c>
      <c r="I263" s="248" t="s">
        <v>960</v>
      </c>
    </row>
    <row r="264" spans="1:9" customFormat="1" x14ac:dyDescent="0.2">
      <c r="A264" s="279" t="s">
        <v>510</v>
      </c>
      <c r="B264" s="279" t="s">
        <v>359</v>
      </c>
      <c r="C264" s="288" t="s">
        <v>1087</v>
      </c>
      <c r="D264" s="279" t="s">
        <v>222</v>
      </c>
      <c r="I264" s="248" t="s">
        <v>963</v>
      </c>
    </row>
    <row r="265" spans="1:9" customFormat="1" x14ac:dyDescent="0.2">
      <c r="A265" s="279" t="s">
        <v>360</v>
      </c>
      <c r="B265" s="279" t="s">
        <v>1202</v>
      </c>
      <c r="C265" s="288" t="s">
        <v>1087</v>
      </c>
      <c r="D265" s="279" t="s">
        <v>972</v>
      </c>
      <c r="I265" s="248" t="s">
        <v>964</v>
      </c>
    </row>
    <row r="266" spans="1:9" customFormat="1" x14ac:dyDescent="0.2">
      <c r="A266" s="279" t="s">
        <v>398</v>
      </c>
      <c r="B266" s="279" t="s">
        <v>399</v>
      </c>
      <c r="C266" s="288" t="s">
        <v>1087</v>
      </c>
      <c r="D266" s="279" t="s">
        <v>222</v>
      </c>
      <c r="I266" s="248" t="s">
        <v>660</v>
      </c>
    </row>
    <row r="267" spans="1:9" customFormat="1" x14ac:dyDescent="0.2">
      <c r="A267" s="279" t="s">
        <v>400</v>
      </c>
      <c r="B267" s="279" t="s">
        <v>401</v>
      </c>
      <c r="C267" s="288" t="s">
        <v>1087</v>
      </c>
      <c r="D267" s="279" t="s">
        <v>972</v>
      </c>
      <c r="I267" s="248" t="s">
        <v>667</v>
      </c>
    </row>
    <row r="268" spans="1:9" customFormat="1" x14ac:dyDescent="0.2">
      <c r="A268" s="279" t="s">
        <v>1312</v>
      </c>
      <c r="B268" s="279" t="s">
        <v>1312</v>
      </c>
      <c r="C268" s="288" t="s">
        <v>1087</v>
      </c>
      <c r="D268" s="279" t="s">
        <v>222</v>
      </c>
    </row>
    <row r="269" spans="1:9" customFormat="1" x14ac:dyDescent="0.2">
      <c r="A269" s="279" t="s">
        <v>1741</v>
      </c>
      <c r="B269" s="279" t="s">
        <v>1742</v>
      </c>
      <c r="C269" s="289" t="s">
        <v>1087</v>
      </c>
      <c r="D269" s="283" t="s">
        <v>222</v>
      </c>
    </row>
    <row r="270" spans="1:9" customFormat="1" x14ac:dyDescent="0.2">
      <c r="A270" s="279" t="s">
        <v>402</v>
      </c>
      <c r="B270" s="279" t="s">
        <v>402</v>
      </c>
      <c r="C270" s="288" t="s">
        <v>1087</v>
      </c>
      <c r="D270" s="279" t="s">
        <v>222</v>
      </c>
    </row>
    <row r="271" spans="1:9" customFormat="1" x14ac:dyDescent="0.2">
      <c r="A271" s="279" t="s">
        <v>403</v>
      </c>
      <c r="B271" s="279" t="s">
        <v>404</v>
      </c>
      <c r="C271" s="288" t="s">
        <v>1087</v>
      </c>
      <c r="D271" s="279" t="s">
        <v>222</v>
      </c>
    </row>
    <row r="272" spans="1:9" customFormat="1" x14ac:dyDescent="0.2">
      <c r="A272" s="279" t="s">
        <v>1052</v>
      </c>
      <c r="B272" s="279" t="s">
        <v>1203</v>
      </c>
      <c r="C272" s="288" t="s">
        <v>1092</v>
      </c>
      <c r="D272" s="279" t="s">
        <v>972</v>
      </c>
    </row>
    <row r="273" spans="1:4" customFormat="1" x14ac:dyDescent="0.2">
      <c r="A273" s="279" t="s">
        <v>1534</v>
      </c>
      <c r="B273" s="279" t="s">
        <v>1552</v>
      </c>
      <c r="C273" s="288" t="s">
        <v>1092</v>
      </c>
      <c r="D273" s="279" t="s">
        <v>1093</v>
      </c>
    </row>
    <row r="274" spans="1:4" customFormat="1" x14ac:dyDescent="0.2">
      <c r="A274" s="279" t="s">
        <v>1053</v>
      </c>
      <c r="B274" s="279" t="s">
        <v>911</v>
      </c>
      <c r="C274" s="288" t="s">
        <v>1092</v>
      </c>
      <c r="D274" s="279" t="s">
        <v>1093</v>
      </c>
    </row>
    <row r="275" spans="1:4" customFormat="1" x14ac:dyDescent="0.2">
      <c r="A275" s="279" t="s">
        <v>373</v>
      </c>
      <c r="B275" s="279" t="s">
        <v>374</v>
      </c>
      <c r="C275" s="288" t="s">
        <v>1092</v>
      </c>
      <c r="D275" s="279" t="s">
        <v>1093</v>
      </c>
    </row>
    <row r="276" spans="1:4" customFormat="1" x14ac:dyDescent="0.2">
      <c r="A276" s="279" t="s">
        <v>1313</v>
      </c>
      <c r="B276" s="279" t="s">
        <v>1358</v>
      </c>
      <c r="C276" s="288" t="s">
        <v>1092</v>
      </c>
      <c r="D276" s="279" t="s">
        <v>1093</v>
      </c>
    </row>
    <row r="277" spans="1:4" customFormat="1" x14ac:dyDescent="0.2">
      <c r="A277" s="279" t="s">
        <v>1535</v>
      </c>
      <c r="B277" s="279" t="s">
        <v>1743</v>
      </c>
      <c r="C277" s="289" t="s">
        <v>1092</v>
      </c>
      <c r="D277" s="283" t="s">
        <v>1093</v>
      </c>
    </row>
    <row r="278" spans="1:4" customFormat="1" x14ac:dyDescent="0.2">
      <c r="A278" s="279" t="s">
        <v>1744</v>
      </c>
      <c r="B278" s="279" t="s">
        <v>1745</v>
      </c>
      <c r="C278" s="288" t="s">
        <v>1087</v>
      </c>
      <c r="D278" s="279" t="s">
        <v>972</v>
      </c>
    </row>
    <row r="279" spans="1:4" customFormat="1" x14ac:dyDescent="0.2">
      <c r="A279" s="279" t="s">
        <v>1746</v>
      </c>
      <c r="B279" s="279" t="s">
        <v>1747</v>
      </c>
      <c r="C279" s="288" t="s">
        <v>1087</v>
      </c>
      <c r="D279" s="279" t="s">
        <v>972</v>
      </c>
    </row>
    <row r="280" spans="1:4" customFormat="1" x14ac:dyDescent="0.2">
      <c r="A280" s="279" t="s">
        <v>912</v>
      </c>
      <c r="B280" s="279" t="s">
        <v>87</v>
      </c>
      <c r="C280" s="288" t="s">
        <v>1087</v>
      </c>
      <c r="D280" s="279" t="s">
        <v>222</v>
      </c>
    </row>
    <row r="281" spans="1:4" customFormat="1" x14ac:dyDescent="0.2">
      <c r="A281" s="279" t="s">
        <v>1204</v>
      </c>
      <c r="B281" s="279" t="s">
        <v>1205</v>
      </c>
      <c r="C281" s="288" t="s">
        <v>1087</v>
      </c>
      <c r="D281" s="279" t="s">
        <v>979</v>
      </c>
    </row>
    <row r="282" spans="1:4" customFormat="1" x14ac:dyDescent="0.2">
      <c r="A282" s="279" t="s">
        <v>1748</v>
      </c>
      <c r="B282" s="279" t="s">
        <v>1749</v>
      </c>
      <c r="C282" s="288" t="s">
        <v>1092</v>
      </c>
      <c r="D282" s="279" t="s">
        <v>972</v>
      </c>
    </row>
    <row r="283" spans="1:4" customFormat="1" x14ac:dyDescent="0.2">
      <c r="A283" s="279" t="s">
        <v>88</v>
      </c>
      <c r="B283" s="279" t="s">
        <v>89</v>
      </c>
      <c r="C283" s="288" t="s">
        <v>1087</v>
      </c>
      <c r="D283" s="279" t="s">
        <v>222</v>
      </c>
    </row>
    <row r="284" spans="1:4" customFormat="1" x14ac:dyDescent="0.2">
      <c r="A284" s="279" t="s">
        <v>90</v>
      </c>
      <c r="B284" s="279" t="s">
        <v>91</v>
      </c>
      <c r="C284" s="289" t="s">
        <v>1087</v>
      </c>
      <c r="D284" s="283" t="s">
        <v>222</v>
      </c>
    </row>
    <row r="285" spans="1:4" customFormat="1" x14ac:dyDescent="0.2">
      <c r="A285" s="279" t="s">
        <v>92</v>
      </c>
      <c r="B285" s="279" t="s">
        <v>93</v>
      </c>
      <c r="C285" s="288" t="s">
        <v>1087</v>
      </c>
      <c r="D285" s="279" t="s">
        <v>222</v>
      </c>
    </row>
    <row r="286" spans="1:4" customFormat="1" x14ac:dyDescent="0.2">
      <c r="A286" s="279" t="s">
        <v>94</v>
      </c>
      <c r="B286" s="279" t="s">
        <v>95</v>
      </c>
      <c r="C286" s="288" t="s">
        <v>1087</v>
      </c>
      <c r="D286" s="279" t="s">
        <v>222</v>
      </c>
    </row>
    <row r="287" spans="1:4" customFormat="1" x14ac:dyDescent="0.2">
      <c r="A287" s="279" t="s">
        <v>96</v>
      </c>
      <c r="B287" s="279" t="s">
        <v>97</v>
      </c>
      <c r="C287" s="288" t="s">
        <v>1087</v>
      </c>
      <c r="D287" s="279" t="s">
        <v>222</v>
      </c>
    </row>
    <row r="288" spans="1:4" customFormat="1" x14ac:dyDescent="0.2">
      <c r="A288" s="279" t="s">
        <v>1206</v>
      </c>
      <c r="B288" s="279" t="s">
        <v>1206</v>
      </c>
      <c r="C288" s="288" t="s">
        <v>1087</v>
      </c>
      <c r="D288" s="279" t="s">
        <v>222</v>
      </c>
    </row>
    <row r="289" spans="1:4" customFormat="1" x14ac:dyDescent="0.2">
      <c r="A289" s="279" t="s">
        <v>98</v>
      </c>
      <c r="B289" s="279" t="s">
        <v>199</v>
      </c>
      <c r="C289" s="288" t="s">
        <v>1087</v>
      </c>
      <c r="D289" s="279" t="s">
        <v>222</v>
      </c>
    </row>
    <row r="290" spans="1:4" customFormat="1" x14ac:dyDescent="0.2">
      <c r="A290" s="279" t="s">
        <v>200</v>
      </c>
      <c r="B290" s="279" t="s">
        <v>201</v>
      </c>
      <c r="C290" s="288" t="s">
        <v>1087</v>
      </c>
      <c r="D290" s="279" t="s">
        <v>222</v>
      </c>
    </row>
    <row r="291" spans="1:4" customFormat="1" x14ac:dyDescent="0.2">
      <c r="A291" s="279" t="s">
        <v>202</v>
      </c>
      <c r="B291" s="279" t="s">
        <v>203</v>
      </c>
      <c r="C291" s="288" t="s">
        <v>1087</v>
      </c>
      <c r="D291" s="279" t="s">
        <v>222</v>
      </c>
    </row>
    <row r="292" spans="1:4" customFormat="1" x14ac:dyDescent="0.2">
      <c r="A292" s="279" t="s">
        <v>1536</v>
      </c>
      <c r="B292" s="279" t="s">
        <v>1553</v>
      </c>
      <c r="C292" s="288" t="s">
        <v>1087</v>
      </c>
      <c r="D292" s="279" t="s">
        <v>972</v>
      </c>
    </row>
    <row r="293" spans="1:4" customFormat="1" x14ac:dyDescent="0.2">
      <c r="A293" s="279" t="s">
        <v>204</v>
      </c>
      <c r="B293" s="279" t="s">
        <v>205</v>
      </c>
      <c r="C293" s="288" t="s">
        <v>1087</v>
      </c>
      <c r="D293" s="279" t="s">
        <v>979</v>
      </c>
    </row>
    <row r="294" spans="1:4" customFormat="1" x14ac:dyDescent="0.2">
      <c r="A294" s="279" t="s">
        <v>206</v>
      </c>
      <c r="B294" s="279" t="s">
        <v>207</v>
      </c>
      <c r="C294" s="288" t="s">
        <v>1087</v>
      </c>
      <c r="D294" s="279" t="s">
        <v>979</v>
      </c>
    </row>
    <row r="295" spans="1:4" customFormat="1" x14ac:dyDescent="0.2">
      <c r="A295" s="279" t="s">
        <v>208</v>
      </c>
      <c r="B295" s="279" t="s">
        <v>1207</v>
      </c>
      <c r="C295" s="288" t="s">
        <v>1087</v>
      </c>
      <c r="D295" s="279" t="s">
        <v>979</v>
      </c>
    </row>
    <row r="296" spans="1:4" customFormat="1" x14ac:dyDescent="0.2">
      <c r="A296" s="279" t="s">
        <v>1750</v>
      </c>
      <c r="B296" s="279" t="s">
        <v>1751</v>
      </c>
      <c r="C296" s="288" t="s">
        <v>1092</v>
      </c>
      <c r="D296" s="279" t="s">
        <v>972</v>
      </c>
    </row>
    <row r="297" spans="1:4" customFormat="1" x14ac:dyDescent="0.2">
      <c r="A297" s="279" t="s">
        <v>1752</v>
      </c>
      <c r="B297" s="279" t="s">
        <v>1753</v>
      </c>
      <c r="C297" s="288" t="s">
        <v>1092</v>
      </c>
      <c r="D297" s="279" t="s">
        <v>972</v>
      </c>
    </row>
    <row r="298" spans="1:4" customFormat="1" x14ac:dyDescent="0.2">
      <c r="A298" s="279" t="s">
        <v>209</v>
      </c>
      <c r="B298" s="279" t="s">
        <v>121</v>
      </c>
      <c r="C298" s="288" t="s">
        <v>1092</v>
      </c>
      <c r="D298" s="279" t="s">
        <v>1093</v>
      </c>
    </row>
    <row r="299" spans="1:4" customFormat="1" x14ac:dyDescent="0.2">
      <c r="A299" s="279" t="s">
        <v>122</v>
      </c>
      <c r="B299" s="279" t="s">
        <v>123</v>
      </c>
      <c r="C299" s="288" t="s">
        <v>1092</v>
      </c>
      <c r="D299" s="279" t="s">
        <v>1093</v>
      </c>
    </row>
    <row r="300" spans="1:4" customFormat="1" x14ac:dyDescent="0.2">
      <c r="A300" s="279" t="s">
        <v>124</v>
      </c>
      <c r="B300" s="279" t="s">
        <v>125</v>
      </c>
      <c r="C300" s="288" t="s">
        <v>1092</v>
      </c>
      <c r="D300" s="279" t="s">
        <v>1093</v>
      </c>
    </row>
    <row r="301" spans="1:4" customFormat="1" x14ac:dyDescent="0.2">
      <c r="A301" s="279" t="s">
        <v>126</v>
      </c>
      <c r="B301" s="279" t="s">
        <v>127</v>
      </c>
      <c r="C301" s="288" t="s">
        <v>1092</v>
      </c>
      <c r="D301" s="279" t="s">
        <v>1093</v>
      </c>
    </row>
    <row r="302" spans="1:4" customFormat="1" x14ac:dyDescent="0.2">
      <c r="A302" s="279" t="s">
        <v>1537</v>
      </c>
      <c r="B302" s="279" t="s">
        <v>1554</v>
      </c>
      <c r="C302" s="288" t="s">
        <v>1092</v>
      </c>
      <c r="D302" s="279" t="s">
        <v>971</v>
      </c>
    </row>
    <row r="303" spans="1:4" customFormat="1" x14ac:dyDescent="0.2">
      <c r="A303" s="279" t="s">
        <v>128</v>
      </c>
      <c r="B303" s="279" t="s">
        <v>129</v>
      </c>
      <c r="C303" s="288" t="s">
        <v>1087</v>
      </c>
      <c r="D303" s="279" t="s">
        <v>222</v>
      </c>
    </row>
    <row r="304" spans="1:4" customFormat="1" x14ac:dyDescent="0.2">
      <c r="A304" s="279" t="s">
        <v>130</v>
      </c>
      <c r="B304" s="279" t="s">
        <v>131</v>
      </c>
      <c r="C304" s="288" t="s">
        <v>1092</v>
      </c>
      <c r="D304" s="279" t="s">
        <v>971</v>
      </c>
    </row>
    <row r="305" spans="1:4" customFormat="1" x14ac:dyDescent="0.2">
      <c r="A305" s="279" t="s">
        <v>132</v>
      </c>
      <c r="B305" s="279" t="s">
        <v>133</v>
      </c>
      <c r="C305" s="288" t="s">
        <v>1092</v>
      </c>
      <c r="D305" s="279" t="s">
        <v>971</v>
      </c>
    </row>
    <row r="306" spans="1:4" customFormat="1" x14ac:dyDescent="0.2">
      <c r="A306" s="279" t="s">
        <v>134</v>
      </c>
      <c r="B306" s="279" t="s">
        <v>135</v>
      </c>
      <c r="C306" s="288" t="s">
        <v>1092</v>
      </c>
      <c r="D306" s="279" t="s">
        <v>971</v>
      </c>
    </row>
    <row r="307" spans="1:4" customFormat="1" x14ac:dyDescent="0.2">
      <c r="A307" s="279" t="s">
        <v>136</v>
      </c>
      <c r="B307" s="279" t="s">
        <v>137</v>
      </c>
      <c r="C307" s="288" t="s">
        <v>1092</v>
      </c>
      <c r="D307" s="279" t="s">
        <v>971</v>
      </c>
    </row>
    <row r="308" spans="1:4" customFormat="1" x14ac:dyDescent="0.2">
      <c r="A308" s="279" t="s">
        <v>1208</v>
      </c>
      <c r="B308" s="279" t="s">
        <v>1208</v>
      </c>
      <c r="C308" s="288" t="s">
        <v>1092</v>
      </c>
      <c r="D308" s="279" t="s">
        <v>971</v>
      </c>
    </row>
    <row r="309" spans="1:4" customFormat="1" x14ac:dyDescent="0.2">
      <c r="A309" s="279" t="s">
        <v>1538</v>
      </c>
      <c r="B309" s="279" t="s">
        <v>1555</v>
      </c>
      <c r="C309" s="288" t="s">
        <v>1087</v>
      </c>
      <c r="D309" s="279" t="s">
        <v>222</v>
      </c>
    </row>
    <row r="310" spans="1:4" customFormat="1" x14ac:dyDescent="0.2">
      <c r="A310" s="279" t="s">
        <v>138</v>
      </c>
      <c r="B310" s="279" t="s">
        <v>139</v>
      </c>
      <c r="C310" s="288" t="s">
        <v>1087</v>
      </c>
      <c r="D310" s="279" t="s">
        <v>972</v>
      </c>
    </row>
    <row r="311" spans="1:4" customFormat="1" x14ac:dyDescent="0.2">
      <c r="A311" s="279" t="s">
        <v>169</v>
      </c>
      <c r="B311" s="279" t="s">
        <v>170</v>
      </c>
      <c r="C311" s="288" t="s">
        <v>1087</v>
      </c>
      <c r="D311" s="279" t="s">
        <v>222</v>
      </c>
    </row>
    <row r="312" spans="1:4" customFormat="1" x14ac:dyDescent="0.2">
      <c r="A312" s="279" t="s">
        <v>171</v>
      </c>
      <c r="B312" s="279" t="s">
        <v>172</v>
      </c>
      <c r="C312" s="288" t="s">
        <v>1087</v>
      </c>
      <c r="D312" s="279" t="s">
        <v>222</v>
      </c>
    </row>
    <row r="313" spans="1:4" customFormat="1" x14ac:dyDescent="0.2">
      <c r="A313" s="279" t="s">
        <v>173</v>
      </c>
      <c r="B313" s="279" t="s">
        <v>1209</v>
      </c>
      <c r="C313" s="288" t="s">
        <v>1087</v>
      </c>
      <c r="D313" s="279" t="s">
        <v>972</v>
      </c>
    </row>
    <row r="314" spans="1:4" customFormat="1" x14ac:dyDescent="0.2">
      <c r="A314" s="279" t="s">
        <v>1314</v>
      </c>
      <c r="B314" s="279" t="s">
        <v>1359</v>
      </c>
      <c r="C314" s="288" t="s">
        <v>1087</v>
      </c>
      <c r="D314" s="279" t="s">
        <v>222</v>
      </c>
    </row>
    <row r="315" spans="1:4" customFormat="1" x14ac:dyDescent="0.2">
      <c r="A315" s="279" t="s">
        <v>174</v>
      </c>
      <c r="B315" s="279" t="s">
        <v>1210</v>
      </c>
      <c r="C315" s="288" t="s">
        <v>1087</v>
      </c>
      <c r="D315" s="279" t="s">
        <v>979</v>
      </c>
    </row>
    <row r="316" spans="1:4" customFormat="1" x14ac:dyDescent="0.2">
      <c r="A316" s="279" t="s">
        <v>1754</v>
      </c>
      <c r="B316" s="279" t="s">
        <v>1755</v>
      </c>
      <c r="C316" s="288" t="s">
        <v>1087</v>
      </c>
      <c r="D316" s="279" t="s">
        <v>222</v>
      </c>
    </row>
    <row r="317" spans="1:4" customFormat="1" x14ac:dyDescent="0.2">
      <c r="A317" s="279" t="s">
        <v>967</v>
      </c>
      <c r="B317" s="279" t="s">
        <v>1556</v>
      </c>
      <c r="C317" s="288" t="s">
        <v>1087</v>
      </c>
      <c r="D317" s="279" t="s">
        <v>222</v>
      </c>
    </row>
    <row r="318" spans="1:4" customFormat="1" x14ac:dyDescent="0.2">
      <c r="A318" s="279" t="s">
        <v>692</v>
      </c>
      <c r="B318" s="279" t="s">
        <v>1211</v>
      </c>
      <c r="C318" s="288" t="s">
        <v>1087</v>
      </c>
      <c r="D318" s="279" t="s">
        <v>222</v>
      </c>
    </row>
    <row r="319" spans="1:4" customFormat="1" x14ac:dyDescent="0.2">
      <c r="A319" s="279" t="s">
        <v>693</v>
      </c>
      <c r="B319" s="279" t="s">
        <v>1212</v>
      </c>
      <c r="C319" s="288" t="s">
        <v>1087</v>
      </c>
      <c r="D319" s="279" t="s">
        <v>222</v>
      </c>
    </row>
    <row r="320" spans="1:4" customFormat="1" x14ac:dyDescent="0.2">
      <c r="A320" s="279" t="s">
        <v>694</v>
      </c>
      <c r="B320" s="279" t="s">
        <v>836</v>
      </c>
      <c r="C320" s="288" t="s">
        <v>1087</v>
      </c>
      <c r="D320" s="279" t="s">
        <v>222</v>
      </c>
    </row>
    <row r="321" spans="1:4" customFormat="1" x14ac:dyDescent="0.2">
      <c r="A321" s="279" t="s">
        <v>837</v>
      </c>
      <c r="B321" s="279" t="s">
        <v>838</v>
      </c>
      <c r="C321" s="288" t="s">
        <v>1087</v>
      </c>
      <c r="D321" s="279" t="s">
        <v>222</v>
      </c>
    </row>
    <row r="322" spans="1:4" customFormat="1" x14ac:dyDescent="0.2">
      <c r="A322" s="279" t="s">
        <v>839</v>
      </c>
      <c r="B322" s="279" t="s">
        <v>840</v>
      </c>
      <c r="C322" s="288" t="s">
        <v>1087</v>
      </c>
      <c r="D322" s="279" t="s">
        <v>222</v>
      </c>
    </row>
    <row r="323" spans="1:4" customFormat="1" x14ac:dyDescent="0.2">
      <c r="A323" s="279" t="s">
        <v>841</v>
      </c>
      <c r="B323" s="279" t="s">
        <v>843</v>
      </c>
      <c r="C323" s="288" t="s">
        <v>1092</v>
      </c>
      <c r="D323" s="279" t="s">
        <v>1093</v>
      </c>
    </row>
    <row r="324" spans="1:4" customFormat="1" x14ac:dyDescent="0.2">
      <c r="A324" s="279" t="s">
        <v>844</v>
      </c>
      <c r="B324" s="279" t="s">
        <v>845</v>
      </c>
      <c r="C324" s="288" t="s">
        <v>1087</v>
      </c>
      <c r="D324" s="279" t="s">
        <v>972</v>
      </c>
    </row>
    <row r="325" spans="1:4" customFormat="1" x14ac:dyDescent="0.2">
      <c r="A325" s="279" t="s">
        <v>846</v>
      </c>
      <c r="B325" s="279" t="s">
        <v>847</v>
      </c>
      <c r="C325" s="288" t="s">
        <v>1087</v>
      </c>
      <c r="D325" s="279" t="s">
        <v>972</v>
      </c>
    </row>
    <row r="326" spans="1:4" customFormat="1" x14ac:dyDescent="0.2">
      <c r="A326" s="279" t="s">
        <v>1384</v>
      </c>
      <c r="B326" s="279" t="s">
        <v>1385</v>
      </c>
      <c r="C326" s="288" t="s">
        <v>1087</v>
      </c>
      <c r="D326" s="279" t="s">
        <v>972</v>
      </c>
    </row>
    <row r="327" spans="1:4" customFormat="1" x14ac:dyDescent="0.2">
      <c r="A327" s="279" t="s">
        <v>848</v>
      </c>
      <c r="B327" s="279" t="s">
        <v>849</v>
      </c>
      <c r="C327" s="288" t="s">
        <v>1087</v>
      </c>
      <c r="D327" s="279" t="s">
        <v>972</v>
      </c>
    </row>
    <row r="328" spans="1:4" customFormat="1" x14ac:dyDescent="0.2">
      <c r="A328" s="279" t="s">
        <v>1386</v>
      </c>
      <c r="B328" s="279" t="s">
        <v>1387</v>
      </c>
      <c r="C328" s="288" t="s">
        <v>1087</v>
      </c>
      <c r="D328" s="279" t="s">
        <v>972</v>
      </c>
    </row>
    <row r="329" spans="1:4" customFormat="1" x14ac:dyDescent="0.2">
      <c r="A329" s="279" t="s">
        <v>850</v>
      </c>
      <c r="B329" s="279" t="s">
        <v>851</v>
      </c>
      <c r="C329" s="288" t="s">
        <v>1087</v>
      </c>
      <c r="D329" s="279" t="s">
        <v>222</v>
      </c>
    </row>
    <row r="330" spans="1:4" customFormat="1" x14ac:dyDescent="0.2">
      <c r="A330" s="279" t="s">
        <v>852</v>
      </c>
      <c r="B330" s="279" t="s">
        <v>853</v>
      </c>
      <c r="C330" s="289" t="s">
        <v>1087</v>
      </c>
      <c r="D330" s="283" t="s">
        <v>222</v>
      </c>
    </row>
    <row r="331" spans="1:4" customFormat="1" x14ac:dyDescent="0.2">
      <c r="A331" s="279" t="s">
        <v>854</v>
      </c>
      <c r="B331" s="279" t="s">
        <v>855</v>
      </c>
      <c r="C331" s="288" t="s">
        <v>1087</v>
      </c>
      <c r="D331" s="279" t="s">
        <v>222</v>
      </c>
    </row>
    <row r="332" spans="1:4" customFormat="1" x14ac:dyDescent="0.2">
      <c r="A332" s="279" t="s">
        <v>856</v>
      </c>
      <c r="B332" s="279" t="s">
        <v>857</v>
      </c>
      <c r="C332" s="288" t="s">
        <v>1087</v>
      </c>
      <c r="D332" s="279" t="s">
        <v>222</v>
      </c>
    </row>
    <row r="333" spans="1:4" customFormat="1" x14ac:dyDescent="0.2">
      <c r="A333" s="279" t="s">
        <v>858</v>
      </c>
      <c r="B333" s="279" t="s">
        <v>859</v>
      </c>
      <c r="C333" s="288" t="s">
        <v>1087</v>
      </c>
      <c r="D333" s="279" t="s">
        <v>222</v>
      </c>
    </row>
    <row r="334" spans="1:4" customFormat="1" x14ac:dyDescent="0.2">
      <c r="A334" s="279" t="s">
        <v>860</v>
      </c>
      <c r="B334" s="279" t="s">
        <v>861</v>
      </c>
      <c r="C334" s="288" t="s">
        <v>1087</v>
      </c>
      <c r="D334" s="279" t="s">
        <v>222</v>
      </c>
    </row>
    <row r="335" spans="1:4" customFormat="1" x14ac:dyDescent="0.2">
      <c r="A335" s="279" t="s">
        <v>862</v>
      </c>
      <c r="B335" s="279" t="s">
        <v>863</v>
      </c>
      <c r="C335" s="288" t="s">
        <v>1092</v>
      </c>
      <c r="D335" s="279" t="s">
        <v>972</v>
      </c>
    </row>
    <row r="336" spans="1:4" customFormat="1" x14ac:dyDescent="0.2">
      <c r="A336" s="279" t="s">
        <v>1315</v>
      </c>
      <c r="B336" s="279" t="s">
        <v>1360</v>
      </c>
      <c r="C336" s="288" t="s">
        <v>1087</v>
      </c>
      <c r="D336" s="279" t="s">
        <v>222</v>
      </c>
    </row>
    <row r="337" spans="1:4" customFormat="1" x14ac:dyDescent="0.2">
      <c r="A337" s="279" t="s">
        <v>864</v>
      </c>
      <c r="B337" s="279" t="s">
        <v>864</v>
      </c>
      <c r="C337" s="288" t="s">
        <v>1087</v>
      </c>
      <c r="D337" s="279" t="s">
        <v>222</v>
      </c>
    </row>
    <row r="338" spans="1:4" customFormat="1" x14ac:dyDescent="0.2">
      <c r="A338" s="279" t="s">
        <v>1316</v>
      </c>
      <c r="B338" s="279" t="s">
        <v>1361</v>
      </c>
      <c r="C338" s="288" t="s">
        <v>1087</v>
      </c>
      <c r="D338" s="279" t="s">
        <v>222</v>
      </c>
    </row>
    <row r="339" spans="1:4" customFormat="1" x14ac:dyDescent="0.2">
      <c r="A339" s="279" t="s">
        <v>865</v>
      </c>
      <c r="B339" s="279" t="s">
        <v>751</v>
      </c>
      <c r="C339" s="288" t="s">
        <v>1092</v>
      </c>
      <c r="D339" s="279" t="s">
        <v>1093</v>
      </c>
    </row>
    <row r="340" spans="1:4" customFormat="1" x14ac:dyDescent="0.2">
      <c r="A340" s="279" t="s">
        <v>752</v>
      </c>
      <c r="B340" s="279" t="s">
        <v>752</v>
      </c>
      <c r="C340" s="288" t="s">
        <v>1092</v>
      </c>
      <c r="D340" s="279" t="s">
        <v>1093</v>
      </c>
    </row>
    <row r="341" spans="1:4" customFormat="1" x14ac:dyDescent="0.2">
      <c r="A341" s="279" t="s">
        <v>753</v>
      </c>
      <c r="B341" s="279" t="s">
        <v>753</v>
      </c>
      <c r="C341" s="288" t="s">
        <v>1092</v>
      </c>
      <c r="D341" s="279" t="s">
        <v>1093</v>
      </c>
    </row>
    <row r="342" spans="1:4" customFormat="1" x14ac:dyDescent="0.2">
      <c r="A342" s="279" t="s">
        <v>754</v>
      </c>
      <c r="B342" s="279" t="s">
        <v>754</v>
      </c>
      <c r="C342" s="288" t="s">
        <v>1092</v>
      </c>
      <c r="D342" s="279" t="s">
        <v>1093</v>
      </c>
    </row>
    <row r="343" spans="1:4" customFormat="1" x14ac:dyDescent="0.2">
      <c r="A343" s="279" t="s">
        <v>755</v>
      </c>
      <c r="B343" s="279" t="s">
        <v>755</v>
      </c>
      <c r="C343" s="288" t="s">
        <v>1092</v>
      </c>
      <c r="D343" s="279" t="s">
        <v>1093</v>
      </c>
    </row>
    <row r="344" spans="1:4" customFormat="1" x14ac:dyDescent="0.2">
      <c r="A344" s="279" t="s">
        <v>756</v>
      </c>
      <c r="B344" s="279" t="s">
        <v>757</v>
      </c>
      <c r="C344" s="288" t="s">
        <v>1092</v>
      </c>
      <c r="D344" s="279" t="s">
        <v>1093</v>
      </c>
    </row>
    <row r="345" spans="1:4" customFormat="1" x14ac:dyDescent="0.2">
      <c r="A345" s="279" t="s">
        <v>758</v>
      </c>
      <c r="B345" s="279" t="s">
        <v>759</v>
      </c>
      <c r="C345" s="288" t="s">
        <v>1087</v>
      </c>
      <c r="D345" s="279" t="s">
        <v>222</v>
      </c>
    </row>
    <row r="346" spans="1:4" customFormat="1" x14ac:dyDescent="0.2">
      <c r="A346" s="279" t="s">
        <v>760</v>
      </c>
      <c r="B346" s="279" t="s">
        <v>761</v>
      </c>
      <c r="C346" s="288" t="s">
        <v>1087</v>
      </c>
      <c r="D346" s="279" t="s">
        <v>972</v>
      </c>
    </row>
    <row r="347" spans="1:4" customFormat="1" x14ac:dyDescent="0.2">
      <c r="A347" s="279" t="s">
        <v>762</v>
      </c>
      <c r="B347" s="279" t="s">
        <v>763</v>
      </c>
      <c r="C347" s="288" t="s">
        <v>1092</v>
      </c>
      <c r="D347" s="279" t="s">
        <v>1093</v>
      </c>
    </row>
    <row r="348" spans="1:4" customFormat="1" x14ac:dyDescent="0.2">
      <c r="A348" s="279" t="s">
        <v>764</v>
      </c>
      <c r="B348" s="279" t="s">
        <v>765</v>
      </c>
      <c r="C348" s="288" t="s">
        <v>1092</v>
      </c>
      <c r="D348" s="279" t="s">
        <v>1093</v>
      </c>
    </row>
    <row r="349" spans="1:4" customFormat="1" x14ac:dyDescent="0.2">
      <c r="A349" s="279" t="s">
        <v>110</v>
      </c>
      <c r="B349" s="279" t="s">
        <v>1557</v>
      </c>
      <c r="C349" s="288" t="s">
        <v>1092</v>
      </c>
      <c r="D349" s="279" t="s">
        <v>972</v>
      </c>
    </row>
    <row r="350" spans="1:4" customFormat="1" x14ac:dyDescent="0.2">
      <c r="A350" s="279" t="s">
        <v>1388</v>
      </c>
      <c r="B350" s="279" t="s">
        <v>1389</v>
      </c>
      <c r="C350" s="288" t="s">
        <v>1087</v>
      </c>
      <c r="D350" s="279" t="s">
        <v>222</v>
      </c>
    </row>
    <row r="351" spans="1:4" customFormat="1" x14ac:dyDescent="0.2">
      <c r="A351" s="279" t="s">
        <v>1390</v>
      </c>
      <c r="B351" s="279" t="s">
        <v>1391</v>
      </c>
      <c r="C351" s="288" t="s">
        <v>1087</v>
      </c>
      <c r="D351" s="279" t="s">
        <v>222</v>
      </c>
    </row>
    <row r="352" spans="1:4" customFormat="1" x14ac:dyDescent="0.2">
      <c r="A352" s="279" t="s">
        <v>1392</v>
      </c>
      <c r="B352" s="279" t="s">
        <v>1393</v>
      </c>
      <c r="C352" s="288" t="s">
        <v>1087</v>
      </c>
      <c r="D352" s="279" t="s">
        <v>222</v>
      </c>
    </row>
    <row r="353" spans="1:4" customFormat="1" x14ac:dyDescent="0.2">
      <c r="A353" s="279" t="s">
        <v>111</v>
      </c>
      <c r="B353" s="279" t="s">
        <v>112</v>
      </c>
      <c r="C353" s="288" t="s">
        <v>1087</v>
      </c>
      <c r="D353" s="279" t="s">
        <v>222</v>
      </c>
    </row>
    <row r="354" spans="1:4" customFormat="1" x14ac:dyDescent="0.2">
      <c r="A354" s="279" t="s">
        <v>1544</v>
      </c>
      <c r="B354" s="279" t="s">
        <v>1558</v>
      </c>
      <c r="C354" s="288" t="s">
        <v>1087</v>
      </c>
      <c r="D354" s="279" t="s">
        <v>222</v>
      </c>
    </row>
    <row r="355" spans="1:4" customFormat="1" x14ac:dyDescent="0.2">
      <c r="A355" s="279" t="s">
        <v>113</v>
      </c>
      <c r="B355" s="279" t="s">
        <v>114</v>
      </c>
      <c r="C355" s="288" t="s">
        <v>1092</v>
      </c>
      <c r="D355" s="279" t="s">
        <v>972</v>
      </c>
    </row>
    <row r="356" spans="1:4" customFormat="1" x14ac:dyDescent="0.2">
      <c r="A356" s="279" t="s">
        <v>115</v>
      </c>
      <c r="B356" s="279" t="s">
        <v>680</v>
      </c>
      <c r="C356" s="288" t="s">
        <v>1087</v>
      </c>
      <c r="D356" s="279" t="s">
        <v>222</v>
      </c>
    </row>
    <row r="357" spans="1:4" customFormat="1" x14ac:dyDescent="0.2">
      <c r="A357" s="279" t="s">
        <v>681</v>
      </c>
      <c r="B357" s="279" t="s">
        <v>682</v>
      </c>
      <c r="C357" s="288" t="s">
        <v>1092</v>
      </c>
      <c r="D357" s="279" t="s">
        <v>1093</v>
      </c>
    </row>
    <row r="358" spans="1:4" customFormat="1" x14ac:dyDescent="0.2">
      <c r="A358" s="279" t="s">
        <v>683</v>
      </c>
      <c r="B358" s="279" t="s">
        <v>684</v>
      </c>
      <c r="C358" s="288" t="s">
        <v>1092</v>
      </c>
      <c r="D358" s="279" t="s">
        <v>1093</v>
      </c>
    </row>
    <row r="359" spans="1:4" customFormat="1" x14ac:dyDescent="0.2">
      <c r="A359" s="279" t="s">
        <v>685</v>
      </c>
      <c r="B359" s="279" t="s">
        <v>686</v>
      </c>
      <c r="C359" s="288" t="s">
        <v>1092</v>
      </c>
      <c r="D359" s="279" t="s">
        <v>1093</v>
      </c>
    </row>
    <row r="360" spans="1:4" customFormat="1" x14ac:dyDescent="0.2">
      <c r="A360" s="279" t="s">
        <v>375</v>
      </c>
      <c r="B360" s="279" t="s">
        <v>1394</v>
      </c>
      <c r="C360" s="288" t="s">
        <v>1092</v>
      </c>
      <c r="D360" s="279" t="s">
        <v>1093</v>
      </c>
    </row>
    <row r="361" spans="1:4" customFormat="1" x14ac:dyDescent="0.2">
      <c r="A361" s="279" t="s">
        <v>376</v>
      </c>
      <c r="B361" s="279" t="s">
        <v>377</v>
      </c>
      <c r="C361" s="288" t="s">
        <v>1092</v>
      </c>
      <c r="D361" s="279" t="s">
        <v>1093</v>
      </c>
    </row>
    <row r="362" spans="1:4" customFormat="1" x14ac:dyDescent="0.2">
      <c r="A362" s="279" t="s">
        <v>687</v>
      </c>
      <c r="B362" s="279" t="s">
        <v>688</v>
      </c>
      <c r="C362" s="288" t="s">
        <v>1087</v>
      </c>
      <c r="D362" s="279" t="s">
        <v>972</v>
      </c>
    </row>
    <row r="363" spans="1:4" customFormat="1" x14ac:dyDescent="0.2">
      <c r="A363" s="279" t="s">
        <v>1756</v>
      </c>
      <c r="B363" s="279" t="s">
        <v>1757</v>
      </c>
      <c r="C363" s="288" t="s">
        <v>1087</v>
      </c>
      <c r="D363" s="279" t="s">
        <v>972</v>
      </c>
    </row>
    <row r="364" spans="1:4" customFormat="1" x14ac:dyDescent="0.2">
      <c r="A364" s="279" t="s">
        <v>689</v>
      </c>
      <c r="B364" s="279" t="s">
        <v>690</v>
      </c>
      <c r="C364" s="288" t="s">
        <v>1087</v>
      </c>
      <c r="D364" s="279" t="s">
        <v>222</v>
      </c>
    </row>
    <row r="365" spans="1:4" customFormat="1" x14ac:dyDescent="0.2">
      <c r="A365" s="279" t="s">
        <v>1758</v>
      </c>
      <c r="B365" s="279" t="s">
        <v>1759</v>
      </c>
      <c r="C365" s="288" t="s">
        <v>1092</v>
      </c>
      <c r="D365" s="279" t="s">
        <v>972</v>
      </c>
    </row>
    <row r="366" spans="1:4" customFormat="1" x14ac:dyDescent="0.2">
      <c r="A366" s="279" t="s">
        <v>1760</v>
      </c>
      <c r="B366" s="279" t="s">
        <v>1761</v>
      </c>
      <c r="C366" s="288" t="s">
        <v>1092</v>
      </c>
      <c r="D366" s="279" t="s">
        <v>972</v>
      </c>
    </row>
    <row r="367" spans="1:4" customFormat="1" x14ac:dyDescent="0.2">
      <c r="A367" s="279" t="s">
        <v>1762</v>
      </c>
      <c r="B367" s="279" t="s">
        <v>1763</v>
      </c>
      <c r="C367" s="288" t="s">
        <v>1092</v>
      </c>
      <c r="D367" s="279" t="s">
        <v>972</v>
      </c>
    </row>
    <row r="368" spans="1:4" customFormat="1" x14ac:dyDescent="0.2">
      <c r="A368" s="279" t="s">
        <v>1764</v>
      </c>
      <c r="B368" s="279" t="s">
        <v>1765</v>
      </c>
      <c r="C368" s="288" t="s">
        <v>1092</v>
      </c>
      <c r="D368" s="279" t="s">
        <v>1423</v>
      </c>
    </row>
    <row r="369" spans="1:4" customFormat="1" x14ac:dyDescent="0.2">
      <c r="A369" s="279" t="s">
        <v>1495</v>
      </c>
      <c r="B369" s="279" t="s">
        <v>1594</v>
      </c>
      <c r="C369" s="288" t="s">
        <v>1092</v>
      </c>
      <c r="D369" s="279" t="s">
        <v>972</v>
      </c>
    </row>
    <row r="370" spans="1:4" customFormat="1" x14ac:dyDescent="0.2">
      <c r="A370" s="279" t="s">
        <v>1766</v>
      </c>
      <c r="B370" s="279" t="s">
        <v>1767</v>
      </c>
      <c r="C370" s="288" t="s">
        <v>1087</v>
      </c>
      <c r="D370" s="279" t="s">
        <v>972</v>
      </c>
    </row>
    <row r="371" spans="1:4" customFormat="1" x14ac:dyDescent="0.2">
      <c r="A371" s="279" t="s">
        <v>334</v>
      </c>
      <c r="B371" s="279" t="s">
        <v>335</v>
      </c>
      <c r="C371" s="288" t="s">
        <v>1092</v>
      </c>
      <c r="D371" s="279" t="s">
        <v>1093</v>
      </c>
    </row>
    <row r="372" spans="1:4" customFormat="1" x14ac:dyDescent="0.2">
      <c r="A372" s="279" t="s">
        <v>926</v>
      </c>
      <c r="B372" s="279" t="s">
        <v>927</v>
      </c>
      <c r="C372" s="288" t="s">
        <v>1087</v>
      </c>
      <c r="D372" s="279" t="s">
        <v>972</v>
      </c>
    </row>
    <row r="373" spans="1:4" customFormat="1" x14ac:dyDescent="0.2">
      <c r="A373" s="279" t="s">
        <v>928</v>
      </c>
      <c r="B373" s="279" t="s">
        <v>929</v>
      </c>
      <c r="C373" s="288" t="s">
        <v>1087</v>
      </c>
      <c r="D373" s="279" t="s">
        <v>222</v>
      </c>
    </row>
    <row r="374" spans="1:4" customFormat="1" x14ac:dyDescent="0.2">
      <c r="A374" s="279" t="s">
        <v>1768</v>
      </c>
      <c r="B374" s="279" t="s">
        <v>1769</v>
      </c>
      <c r="C374" s="288" t="s">
        <v>1087</v>
      </c>
      <c r="D374" s="279" t="s">
        <v>222</v>
      </c>
    </row>
    <row r="375" spans="1:4" customFormat="1" x14ac:dyDescent="0.2">
      <c r="A375" s="279" t="s">
        <v>930</v>
      </c>
      <c r="B375" s="279" t="s">
        <v>931</v>
      </c>
      <c r="C375" s="288" t="s">
        <v>1092</v>
      </c>
      <c r="D375" s="279" t="s">
        <v>1423</v>
      </c>
    </row>
    <row r="376" spans="1:4" customFormat="1" x14ac:dyDescent="0.2">
      <c r="A376" s="279" t="s">
        <v>932</v>
      </c>
      <c r="B376" s="279" t="s">
        <v>933</v>
      </c>
      <c r="C376" s="288" t="s">
        <v>1092</v>
      </c>
      <c r="D376" s="279" t="s">
        <v>1423</v>
      </c>
    </row>
    <row r="377" spans="1:4" customFormat="1" x14ac:dyDescent="0.2">
      <c r="A377" s="279" t="s">
        <v>934</v>
      </c>
      <c r="B377" s="279" t="s">
        <v>935</v>
      </c>
      <c r="C377" s="288" t="s">
        <v>1092</v>
      </c>
      <c r="D377" s="279" t="s">
        <v>1423</v>
      </c>
    </row>
    <row r="378" spans="1:4" customFormat="1" x14ac:dyDescent="0.2">
      <c r="A378" s="279" t="s">
        <v>1056</v>
      </c>
      <c r="B378" s="279" t="s">
        <v>937</v>
      </c>
      <c r="C378" s="288" t="s">
        <v>1087</v>
      </c>
      <c r="D378" s="279" t="s">
        <v>222</v>
      </c>
    </row>
    <row r="379" spans="1:4" customFormat="1" x14ac:dyDescent="0.2">
      <c r="A379" s="279" t="s">
        <v>1496</v>
      </c>
      <c r="B379" s="279" t="s">
        <v>1574</v>
      </c>
      <c r="C379" s="288" t="s">
        <v>1087</v>
      </c>
      <c r="D379" s="279" t="s">
        <v>979</v>
      </c>
    </row>
    <row r="380" spans="1:4" customFormat="1" x14ac:dyDescent="0.2">
      <c r="A380" s="279" t="s">
        <v>938</v>
      </c>
      <c r="B380" s="279" t="s">
        <v>939</v>
      </c>
      <c r="C380" s="288" t="s">
        <v>1087</v>
      </c>
      <c r="D380" s="279" t="s">
        <v>222</v>
      </c>
    </row>
    <row r="381" spans="1:4" customFormat="1" x14ac:dyDescent="0.2">
      <c r="A381" s="279" t="s">
        <v>940</v>
      </c>
      <c r="B381" s="279" t="s">
        <v>941</v>
      </c>
      <c r="C381" s="288" t="s">
        <v>1087</v>
      </c>
      <c r="D381" s="279" t="s">
        <v>222</v>
      </c>
    </row>
    <row r="382" spans="1:4" customFormat="1" x14ac:dyDescent="0.2">
      <c r="A382" s="280" t="s">
        <v>942</v>
      </c>
      <c r="B382" s="280" t="s">
        <v>943</v>
      </c>
      <c r="C382" s="290" t="s">
        <v>1087</v>
      </c>
      <c r="D382" s="284" t="s">
        <v>222</v>
      </c>
    </row>
    <row r="383" spans="1:4" customFormat="1" x14ac:dyDescent="0.2">
      <c r="A383" s="279" t="s">
        <v>944</v>
      </c>
      <c r="B383" s="279" t="s">
        <v>945</v>
      </c>
      <c r="C383" s="288" t="s">
        <v>1087</v>
      </c>
      <c r="D383" s="279" t="s">
        <v>222</v>
      </c>
    </row>
    <row r="384" spans="1:4" customFormat="1" x14ac:dyDescent="0.2">
      <c r="A384" s="279" t="s">
        <v>1248</v>
      </c>
      <c r="B384" s="279" t="s">
        <v>1249</v>
      </c>
      <c r="C384" s="288" t="s">
        <v>1087</v>
      </c>
      <c r="D384" s="279" t="s">
        <v>222</v>
      </c>
    </row>
    <row r="385" spans="1:4" customFormat="1" x14ac:dyDescent="0.2">
      <c r="A385" s="279" t="s">
        <v>1250</v>
      </c>
      <c r="B385" s="279" t="s">
        <v>946</v>
      </c>
      <c r="C385" s="288" t="s">
        <v>1087</v>
      </c>
      <c r="D385" s="279" t="s">
        <v>972</v>
      </c>
    </row>
    <row r="386" spans="1:4" customFormat="1" x14ac:dyDescent="0.2">
      <c r="A386" s="279" t="s">
        <v>947</v>
      </c>
      <c r="B386" s="279" t="s">
        <v>1251</v>
      </c>
      <c r="C386" s="288" t="s">
        <v>1092</v>
      </c>
      <c r="D386" s="279" t="s">
        <v>971</v>
      </c>
    </row>
    <row r="387" spans="1:4" customFormat="1" x14ac:dyDescent="0.2">
      <c r="A387" s="279" t="s">
        <v>948</v>
      </c>
      <c r="B387" s="279" t="s">
        <v>949</v>
      </c>
      <c r="C387" s="289" t="s">
        <v>1087</v>
      </c>
      <c r="D387" s="283" t="s">
        <v>972</v>
      </c>
    </row>
    <row r="388" spans="1:4" customFormat="1" x14ac:dyDescent="0.2">
      <c r="A388" s="279" t="s">
        <v>950</v>
      </c>
      <c r="B388" s="279" t="s">
        <v>1575</v>
      </c>
      <c r="C388" s="288" t="s">
        <v>1087</v>
      </c>
      <c r="D388" s="279" t="s">
        <v>222</v>
      </c>
    </row>
    <row r="389" spans="1:4" customFormat="1" x14ac:dyDescent="0.2">
      <c r="A389" s="279" t="s">
        <v>951</v>
      </c>
      <c r="B389" s="279" t="s">
        <v>952</v>
      </c>
      <c r="C389" s="288" t="s">
        <v>1087</v>
      </c>
      <c r="D389" s="279" t="s">
        <v>222</v>
      </c>
    </row>
    <row r="390" spans="1:4" customFormat="1" x14ac:dyDescent="0.2">
      <c r="A390" s="279" t="s">
        <v>378</v>
      </c>
      <c r="B390" s="279" t="s">
        <v>1395</v>
      </c>
      <c r="C390" s="288" t="s">
        <v>1087</v>
      </c>
      <c r="D390" s="279" t="s">
        <v>979</v>
      </c>
    </row>
    <row r="391" spans="1:4" customFormat="1" x14ac:dyDescent="0.2">
      <c r="A391" s="279" t="s">
        <v>1770</v>
      </c>
      <c r="B391" s="279" t="s">
        <v>1771</v>
      </c>
      <c r="C391" s="288" t="s">
        <v>1087</v>
      </c>
      <c r="D391" s="279" t="s">
        <v>222</v>
      </c>
    </row>
    <row r="392" spans="1:4" customFormat="1" x14ac:dyDescent="0.2">
      <c r="A392" s="279" t="s">
        <v>1772</v>
      </c>
      <c r="B392" s="279" t="s">
        <v>1773</v>
      </c>
      <c r="C392" s="288" t="s">
        <v>1087</v>
      </c>
      <c r="D392" s="279" t="s">
        <v>222</v>
      </c>
    </row>
    <row r="393" spans="1:4" customFormat="1" x14ac:dyDescent="0.2">
      <c r="A393" s="279" t="s">
        <v>953</v>
      </c>
      <c r="B393" s="279" t="s">
        <v>1213</v>
      </c>
      <c r="C393" s="288" t="s">
        <v>1087</v>
      </c>
      <c r="D393" s="279" t="s">
        <v>972</v>
      </c>
    </row>
    <row r="394" spans="1:4" customFormat="1" x14ac:dyDescent="0.2">
      <c r="A394" s="279" t="s">
        <v>954</v>
      </c>
      <c r="B394" s="279" t="s">
        <v>955</v>
      </c>
      <c r="C394" s="288" t="s">
        <v>1092</v>
      </c>
      <c r="D394" s="279" t="s">
        <v>972</v>
      </c>
    </row>
    <row r="395" spans="1:4" customFormat="1" x14ac:dyDescent="0.2">
      <c r="A395" s="279" t="s">
        <v>956</v>
      </c>
      <c r="B395" s="279" t="s">
        <v>1074</v>
      </c>
      <c r="C395" s="288" t="s">
        <v>1092</v>
      </c>
      <c r="D395" s="279" t="s">
        <v>972</v>
      </c>
    </row>
    <row r="396" spans="1:4" customFormat="1" x14ac:dyDescent="0.2">
      <c r="A396" s="279" t="s">
        <v>1075</v>
      </c>
      <c r="B396" s="279" t="s">
        <v>1252</v>
      </c>
      <c r="C396" s="288" t="s">
        <v>1087</v>
      </c>
      <c r="D396" s="279" t="s">
        <v>972</v>
      </c>
    </row>
    <row r="397" spans="1:4" customFormat="1" x14ac:dyDescent="0.2">
      <c r="A397" s="279" t="s">
        <v>1214</v>
      </c>
      <c r="B397" s="279" t="s">
        <v>1161</v>
      </c>
      <c r="C397" s="288" t="s">
        <v>1092</v>
      </c>
      <c r="D397" s="279" t="s">
        <v>1093</v>
      </c>
    </row>
    <row r="398" spans="1:4" customFormat="1" x14ac:dyDescent="0.2">
      <c r="A398" s="279" t="s">
        <v>1076</v>
      </c>
      <c r="B398" s="279" t="s">
        <v>1077</v>
      </c>
      <c r="C398" s="288" t="s">
        <v>1092</v>
      </c>
      <c r="D398" s="279" t="s">
        <v>1093</v>
      </c>
    </row>
    <row r="399" spans="1:4" customFormat="1" x14ac:dyDescent="0.2">
      <c r="A399" s="279" t="s">
        <v>1317</v>
      </c>
      <c r="B399" s="279" t="s">
        <v>1362</v>
      </c>
      <c r="C399" s="288" t="s">
        <v>1092</v>
      </c>
      <c r="D399" s="279" t="s">
        <v>1423</v>
      </c>
    </row>
    <row r="400" spans="1:4" customFormat="1" x14ac:dyDescent="0.2">
      <c r="A400" s="279" t="s">
        <v>1318</v>
      </c>
      <c r="B400" s="279" t="s">
        <v>1363</v>
      </c>
      <c r="C400" s="288" t="s">
        <v>1092</v>
      </c>
      <c r="D400" s="279" t="s">
        <v>1423</v>
      </c>
    </row>
    <row r="401" spans="1:4" customFormat="1" x14ac:dyDescent="0.2">
      <c r="A401" s="279" t="s">
        <v>1774</v>
      </c>
      <c r="B401" s="279" t="s">
        <v>1775</v>
      </c>
      <c r="C401" s="288" t="s">
        <v>1087</v>
      </c>
      <c r="D401" s="279" t="s">
        <v>222</v>
      </c>
    </row>
    <row r="402" spans="1:4" customFormat="1" x14ac:dyDescent="0.2">
      <c r="A402" s="279" t="s">
        <v>1078</v>
      </c>
      <c r="B402" s="279" t="s">
        <v>1079</v>
      </c>
      <c r="C402" s="288" t="s">
        <v>1087</v>
      </c>
      <c r="D402" s="279" t="s">
        <v>972</v>
      </c>
    </row>
    <row r="403" spans="1:4" customFormat="1" x14ac:dyDescent="0.2">
      <c r="A403" s="279" t="s">
        <v>1080</v>
      </c>
      <c r="B403" s="279" t="s">
        <v>1081</v>
      </c>
      <c r="C403" s="288" t="s">
        <v>1087</v>
      </c>
      <c r="D403" s="279" t="s">
        <v>972</v>
      </c>
    </row>
    <row r="404" spans="1:4" customFormat="1" x14ac:dyDescent="0.2">
      <c r="A404" s="279" t="s">
        <v>1082</v>
      </c>
      <c r="B404" s="279" t="s">
        <v>1083</v>
      </c>
      <c r="C404" s="288" t="s">
        <v>1087</v>
      </c>
      <c r="D404" s="279" t="s">
        <v>972</v>
      </c>
    </row>
    <row r="405" spans="1:4" customFormat="1" x14ac:dyDescent="0.2">
      <c r="A405" s="279" t="s">
        <v>1084</v>
      </c>
      <c r="B405" s="279" t="s">
        <v>1162</v>
      </c>
      <c r="C405" s="288" t="s">
        <v>1087</v>
      </c>
      <c r="D405" s="279" t="s">
        <v>972</v>
      </c>
    </row>
    <row r="406" spans="1:4" customFormat="1" x14ac:dyDescent="0.2">
      <c r="A406" s="279" t="s">
        <v>1085</v>
      </c>
      <c r="B406" s="279" t="s">
        <v>338</v>
      </c>
      <c r="C406" s="288" t="s">
        <v>1092</v>
      </c>
      <c r="D406" s="279" t="s">
        <v>1423</v>
      </c>
    </row>
    <row r="407" spans="1:4" customFormat="1" x14ac:dyDescent="0.2">
      <c r="A407" s="279" t="s">
        <v>339</v>
      </c>
      <c r="B407" s="279" t="s">
        <v>340</v>
      </c>
      <c r="C407" s="288" t="s">
        <v>1092</v>
      </c>
      <c r="D407" s="279" t="s">
        <v>1423</v>
      </c>
    </row>
    <row r="408" spans="1:4" customFormat="1" x14ac:dyDescent="0.2">
      <c r="A408" s="279" t="s">
        <v>341</v>
      </c>
      <c r="B408" s="279" t="s">
        <v>1576</v>
      </c>
      <c r="C408" s="288" t="s">
        <v>1092</v>
      </c>
      <c r="D408" s="279" t="s">
        <v>1423</v>
      </c>
    </row>
    <row r="409" spans="1:4" customFormat="1" x14ac:dyDescent="0.2">
      <c r="A409" s="279" t="s">
        <v>158</v>
      </c>
      <c r="B409" s="279" t="s">
        <v>1577</v>
      </c>
      <c r="C409" s="288" t="s">
        <v>1092</v>
      </c>
      <c r="D409" s="279" t="s">
        <v>1423</v>
      </c>
    </row>
    <row r="410" spans="1:4" customFormat="1" x14ac:dyDescent="0.2">
      <c r="A410" s="279" t="s">
        <v>1776</v>
      </c>
      <c r="B410" s="279" t="s">
        <v>1777</v>
      </c>
      <c r="C410" s="288" t="s">
        <v>1087</v>
      </c>
      <c r="D410" s="279" t="s">
        <v>972</v>
      </c>
    </row>
    <row r="411" spans="1:4" customFormat="1" x14ac:dyDescent="0.2">
      <c r="A411" s="279" t="s">
        <v>159</v>
      </c>
      <c r="B411" s="279" t="s">
        <v>160</v>
      </c>
      <c r="C411" s="288" t="s">
        <v>1087</v>
      </c>
      <c r="D411" s="279" t="s">
        <v>972</v>
      </c>
    </row>
    <row r="412" spans="1:4" customFormat="1" x14ac:dyDescent="0.2">
      <c r="A412" s="279" t="s">
        <v>1218</v>
      </c>
      <c r="B412" s="279" t="s">
        <v>1219</v>
      </c>
      <c r="C412" s="288" t="s">
        <v>1087</v>
      </c>
      <c r="D412" s="279" t="s">
        <v>979</v>
      </c>
    </row>
    <row r="413" spans="1:4" customFormat="1" x14ac:dyDescent="0.2">
      <c r="A413" s="279" t="s">
        <v>161</v>
      </c>
      <c r="B413" s="279" t="s">
        <v>162</v>
      </c>
      <c r="C413" s="288" t="s">
        <v>1092</v>
      </c>
      <c r="D413" s="279" t="s">
        <v>971</v>
      </c>
    </row>
    <row r="414" spans="1:4" customFormat="1" x14ac:dyDescent="0.2">
      <c r="A414" s="279" t="s">
        <v>163</v>
      </c>
      <c r="B414" s="279" t="s">
        <v>164</v>
      </c>
      <c r="C414" s="288" t="s">
        <v>1087</v>
      </c>
      <c r="D414" s="279" t="s">
        <v>979</v>
      </c>
    </row>
    <row r="415" spans="1:4" customFormat="1" x14ac:dyDescent="0.2">
      <c r="A415" s="279" t="s">
        <v>165</v>
      </c>
      <c r="B415" s="279" t="s">
        <v>166</v>
      </c>
      <c r="C415" s="288" t="s">
        <v>1087</v>
      </c>
      <c r="D415" s="279" t="s">
        <v>979</v>
      </c>
    </row>
    <row r="416" spans="1:4" customFormat="1" x14ac:dyDescent="0.2">
      <c r="A416" s="279" t="s">
        <v>167</v>
      </c>
      <c r="B416" s="279" t="s">
        <v>1778</v>
      </c>
      <c r="C416" s="288" t="s">
        <v>1092</v>
      </c>
      <c r="D416" s="279" t="s">
        <v>1093</v>
      </c>
    </row>
    <row r="417" spans="1:4" customFormat="1" x14ac:dyDescent="0.2">
      <c r="A417" s="279" t="s">
        <v>50</v>
      </c>
      <c r="B417" s="279" t="s">
        <v>51</v>
      </c>
      <c r="C417" s="288" t="s">
        <v>1092</v>
      </c>
      <c r="D417" s="279" t="s">
        <v>1093</v>
      </c>
    </row>
    <row r="418" spans="1:4" customFormat="1" x14ac:dyDescent="0.2">
      <c r="A418" s="279" t="s">
        <v>1539</v>
      </c>
      <c r="B418" s="279" t="s">
        <v>1578</v>
      </c>
      <c r="C418" s="288" t="s">
        <v>1092</v>
      </c>
      <c r="D418" s="279" t="s">
        <v>971</v>
      </c>
    </row>
    <row r="419" spans="1:4" customFormat="1" x14ac:dyDescent="0.2">
      <c r="A419" s="279" t="s">
        <v>52</v>
      </c>
      <c r="B419" s="279" t="s">
        <v>53</v>
      </c>
      <c r="C419" s="288" t="s">
        <v>1087</v>
      </c>
      <c r="D419" s="279" t="s">
        <v>222</v>
      </c>
    </row>
    <row r="420" spans="1:4" customFormat="1" x14ac:dyDescent="0.2">
      <c r="A420" s="279" t="s">
        <v>54</v>
      </c>
      <c r="B420" s="279" t="s">
        <v>1163</v>
      </c>
      <c r="C420" s="288" t="s">
        <v>1087</v>
      </c>
      <c r="D420" s="279" t="s">
        <v>979</v>
      </c>
    </row>
    <row r="421" spans="1:4" customFormat="1" x14ac:dyDescent="0.2">
      <c r="A421" s="279" t="s">
        <v>55</v>
      </c>
      <c r="B421" s="279" t="s">
        <v>1164</v>
      </c>
      <c r="C421" s="288" t="s">
        <v>1087</v>
      </c>
      <c r="D421" s="279" t="s">
        <v>979</v>
      </c>
    </row>
    <row r="422" spans="1:4" customFormat="1" x14ac:dyDescent="0.2">
      <c r="A422" s="279" t="s">
        <v>56</v>
      </c>
      <c r="B422" s="279" t="s">
        <v>1165</v>
      </c>
      <c r="C422" s="288" t="s">
        <v>1087</v>
      </c>
      <c r="D422" s="279" t="s">
        <v>979</v>
      </c>
    </row>
    <row r="423" spans="1:4" customFormat="1" x14ac:dyDescent="0.2">
      <c r="A423" s="279" t="s">
        <v>57</v>
      </c>
      <c r="B423" s="279" t="s">
        <v>58</v>
      </c>
      <c r="C423" s="288" t="s">
        <v>1087</v>
      </c>
      <c r="D423" s="279" t="s">
        <v>979</v>
      </c>
    </row>
    <row r="424" spans="1:4" customFormat="1" x14ac:dyDescent="0.2">
      <c r="A424" s="279" t="s">
        <v>59</v>
      </c>
      <c r="B424" s="279" t="s">
        <v>60</v>
      </c>
      <c r="C424" s="288" t="s">
        <v>1087</v>
      </c>
      <c r="D424" s="279" t="s">
        <v>222</v>
      </c>
    </row>
    <row r="425" spans="1:4" customFormat="1" x14ac:dyDescent="0.2">
      <c r="A425" s="279" t="s">
        <v>1497</v>
      </c>
      <c r="B425" s="279" t="s">
        <v>1498</v>
      </c>
      <c r="C425" s="288" t="s">
        <v>1087</v>
      </c>
      <c r="D425" s="279" t="s">
        <v>222</v>
      </c>
    </row>
    <row r="426" spans="1:4" customFormat="1" x14ac:dyDescent="0.2">
      <c r="A426" s="279" t="s">
        <v>61</v>
      </c>
      <c r="B426" s="279" t="s">
        <v>61</v>
      </c>
      <c r="C426" s="288" t="s">
        <v>1087</v>
      </c>
      <c r="D426" s="279" t="s">
        <v>972</v>
      </c>
    </row>
    <row r="427" spans="1:4" customFormat="1" x14ac:dyDescent="0.2">
      <c r="A427" s="279" t="s">
        <v>62</v>
      </c>
      <c r="B427" s="279" t="s">
        <v>63</v>
      </c>
      <c r="C427" s="288" t="s">
        <v>1087</v>
      </c>
      <c r="D427" s="279" t="s">
        <v>222</v>
      </c>
    </row>
    <row r="428" spans="1:4" customFormat="1" x14ac:dyDescent="0.2">
      <c r="A428" s="279" t="s">
        <v>64</v>
      </c>
      <c r="B428" s="279" t="s">
        <v>65</v>
      </c>
      <c r="C428" s="288" t="s">
        <v>1087</v>
      </c>
      <c r="D428" s="279" t="s">
        <v>972</v>
      </c>
    </row>
    <row r="429" spans="1:4" customFormat="1" x14ac:dyDescent="0.2">
      <c r="A429" s="279" t="s">
        <v>1499</v>
      </c>
      <c r="B429" s="279" t="s">
        <v>1500</v>
      </c>
      <c r="C429" s="288" t="s">
        <v>1092</v>
      </c>
      <c r="D429" s="279" t="s">
        <v>972</v>
      </c>
    </row>
    <row r="430" spans="1:4" customFormat="1" x14ac:dyDescent="0.2">
      <c r="A430" s="279" t="s">
        <v>1396</v>
      </c>
      <c r="B430" s="279" t="s">
        <v>1397</v>
      </c>
      <c r="C430" s="288" t="s">
        <v>1087</v>
      </c>
      <c r="D430" s="279" t="s">
        <v>979</v>
      </c>
    </row>
    <row r="431" spans="1:4" customFormat="1" x14ac:dyDescent="0.2">
      <c r="A431" s="279" t="s">
        <v>66</v>
      </c>
      <c r="B431" s="279" t="s">
        <v>1253</v>
      </c>
      <c r="C431" s="288" t="s">
        <v>1087</v>
      </c>
      <c r="D431" s="279" t="s">
        <v>222</v>
      </c>
    </row>
    <row r="432" spans="1:4" customFormat="1" x14ac:dyDescent="0.2">
      <c r="A432" s="279" t="s">
        <v>67</v>
      </c>
      <c r="B432" s="279" t="s">
        <v>68</v>
      </c>
      <c r="C432" s="288" t="s">
        <v>1092</v>
      </c>
      <c r="D432" s="279" t="s">
        <v>972</v>
      </c>
    </row>
    <row r="433" spans="1:4" customFormat="1" x14ac:dyDescent="0.2">
      <c r="A433" s="279" t="s">
        <v>69</v>
      </c>
      <c r="B433" s="279" t="s">
        <v>70</v>
      </c>
      <c r="C433" s="288" t="s">
        <v>1087</v>
      </c>
      <c r="D433" s="279" t="s">
        <v>222</v>
      </c>
    </row>
    <row r="434" spans="1:4" customFormat="1" x14ac:dyDescent="0.2">
      <c r="A434" s="279" t="s">
        <v>71</v>
      </c>
      <c r="B434" s="279" t="s">
        <v>72</v>
      </c>
      <c r="C434" s="288" t="s">
        <v>1087</v>
      </c>
      <c r="D434" s="279" t="s">
        <v>222</v>
      </c>
    </row>
    <row r="435" spans="1:4" customFormat="1" x14ac:dyDescent="0.2">
      <c r="A435" s="279" t="s">
        <v>1398</v>
      </c>
      <c r="B435" s="279" t="s">
        <v>1399</v>
      </c>
      <c r="C435" s="288" t="s">
        <v>1087</v>
      </c>
      <c r="D435" s="279" t="s">
        <v>222</v>
      </c>
    </row>
    <row r="436" spans="1:4" customFormat="1" x14ac:dyDescent="0.2">
      <c r="A436" s="279" t="s">
        <v>73</v>
      </c>
      <c r="B436" s="279" t="s">
        <v>74</v>
      </c>
      <c r="C436" s="288" t="s">
        <v>1087</v>
      </c>
      <c r="D436" s="279" t="s">
        <v>222</v>
      </c>
    </row>
    <row r="437" spans="1:4" customFormat="1" x14ac:dyDescent="0.2">
      <c r="A437" s="279" t="s">
        <v>75</v>
      </c>
      <c r="B437" s="279" t="s">
        <v>76</v>
      </c>
      <c r="C437" s="288" t="s">
        <v>1087</v>
      </c>
      <c r="D437" s="279" t="s">
        <v>222</v>
      </c>
    </row>
    <row r="438" spans="1:4" customFormat="1" x14ac:dyDescent="0.2">
      <c r="A438" s="279" t="s">
        <v>77</v>
      </c>
      <c r="B438" s="279" t="s">
        <v>78</v>
      </c>
      <c r="C438" s="288" t="s">
        <v>1087</v>
      </c>
      <c r="D438" s="279" t="s">
        <v>972</v>
      </c>
    </row>
    <row r="439" spans="1:4" customFormat="1" x14ac:dyDescent="0.2">
      <c r="A439" s="279" t="s">
        <v>79</v>
      </c>
      <c r="B439" s="279" t="s">
        <v>80</v>
      </c>
      <c r="C439" s="288" t="s">
        <v>1092</v>
      </c>
      <c r="D439" s="279" t="s">
        <v>1093</v>
      </c>
    </row>
    <row r="440" spans="1:4" customFormat="1" x14ac:dyDescent="0.2">
      <c r="A440" s="279" t="s">
        <v>81</v>
      </c>
      <c r="B440" s="279" t="s">
        <v>82</v>
      </c>
      <c r="C440" s="288" t="s">
        <v>1087</v>
      </c>
      <c r="D440" s="279" t="s">
        <v>979</v>
      </c>
    </row>
    <row r="441" spans="1:4" customFormat="1" x14ac:dyDescent="0.2">
      <c r="A441" s="279" t="s">
        <v>83</v>
      </c>
      <c r="B441" s="279" t="s">
        <v>84</v>
      </c>
      <c r="C441" s="288" t="s">
        <v>1087</v>
      </c>
      <c r="D441" s="279" t="s">
        <v>979</v>
      </c>
    </row>
    <row r="442" spans="1:4" customFormat="1" x14ac:dyDescent="0.2">
      <c r="A442" s="279" t="s">
        <v>85</v>
      </c>
      <c r="B442" s="279" t="s">
        <v>86</v>
      </c>
      <c r="C442" s="288" t="s">
        <v>1087</v>
      </c>
      <c r="D442" s="279" t="s">
        <v>972</v>
      </c>
    </row>
    <row r="443" spans="1:4" customFormat="1" x14ac:dyDescent="0.2">
      <c r="A443" s="279" t="s">
        <v>1779</v>
      </c>
      <c r="B443" s="279" t="s">
        <v>1780</v>
      </c>
      <c r="C443" s="288" t="s">
        <v>1092</v>
      </c>
      <c r="D443" s="279" t="s">
        <v>972</v>
      </c>
    </row>
    <row r="444" spans="1:4" customFormat="1" x14ac:dyDescent="0.2">
      <c r="A444" s="279" t="s">
        <v>1220</v>
      </c>
      <c r="B444" s="279" t="s">
        <v>1221</v>
      </c>
      <c r="C444" s="288" t="s">
        <v>1087</v>
      </c>
      <c r="D444" s="279" t="s">
        <v>979</v>
      </c>
    </row>
    <row r="445" spans="1:4" customFormat="1" x14ac:dyDescent="0.2">
      <c r="A445" s="279" t="s">
        <v>1166</v>
      </c>
      <c r="B445" s="279" t="s">
        <v>1167</v>
      </c>
      <c r="C445" s="288" t="s">
        <v>1092</v>
      </c>
      <c r="D445" s="279" t="s">
        <v>1093</v>
      </c>
    </row>
    <row r="446" spans="1:4" customFormat="1" x14ac:dyDescent="0.2">
      <c r="A446" s="279" t="s">
        <v>1319</v>
      </c>
      <c r="B446" s="279" t="s">
        <v>1364</v>
      </c>
      <c r="C446" s="288" t="s">
        <v>1092</v>
      </c>
      <c r="D446" s="279" t="s">
        <v>1093</v>
      </c>
    </row>
    <row r="447" spans="1:4" customFormat="1" x14ac:dyDescent="0.2">
      <c r="A447" s="279" t="s">
        <v>1048</v>
      </c>
      <c r="B447" s="279" t="s">
        <v>1049</v>
      </c>
      <c r="C447" s="288" t="s">
        <v>1092</v>
      </c>
      <c r="D447" s="279" t="s">
        <v>1093</v>
      </c>
    </row>
    <row r="448" spans="1:4" customFormat="1" x14ac:dyDescent="0.2">
      <c r="A448" s="279" t="s">
        <v>175</v>
      </c>
      <c r="B448" s="279" t="s">
        <v>176</v>
      </c>
      <c r="C448" s="288" t="s">
        <v>1092</v>
      </c>
      <c r="D448" s="279" t="s">
        <v>1093</v>
      </c>
    </row>
    <row r="449" spans="1:4" customFormat="1" x14ac:dyDescent="0.2">
      <c r="A449" s="279" t="s">
        <v>177</v>
      </c>
      <c r="B449" s="279" t="s">
        <v>1400</v>
      </c>
      <c r="C449" s="288" t="s">
        <v>1092</v>
      </c>
      <c r="D449" s="279" t="s">
        <v>1093</v>
      </c>
    </row>
    <row r="450" spans="1:4" customFormat="1" x14ac:dyDescent="0.2">
      <c r="A450" s="279" t="s">
        <v>379</v>
      </c>
      <c r="B450" s="279" t="s">
        <v>380</v>
      </c>
      <c r="C450" s="288" t="s">
        <v>1092</v>
      </c>
      <c r="D450" s="279" t="s">
        <v>1093</v>
      </c>
    </row>
    <row r="451" spans="1:4" customFormat="1" x14ac:dyDescent="0.2">
      <c r="A451" s="279" t="s">
        <v>178</v>
      </c>
      <c r="B451" s="279" t="s">
        <v>512</v>
      </c>
      <c r="C451" s="288" t="s">
        <v>1087</v>
      </c>
      <c r="D451" s="279" t="s">
        <v>979</v>
      </c>
    </row>
    <row r="452" spans="1:4" customFormat="1" x14ac:dyDescent="0.2">
      <c r="A452" s="279" t="s">
        <v>513</v>
      </c>
      <c r="B452" s="279" t="s">
        <v>514</v>
      </c>
      <c r="C452" s="288" t="s">
        <v>1087</v>
      </c>
      <c r="D452" s="279" t="s">
        <v>972</v>
      </c>
    </row>
    <row r="453" spans="1:4" customFormat="1" x14ac:dyDescent="0.2">
      <c r="A453" s="279" t="s">
        <v>515</v>
      </c>
      <c r="B453" s="279" t="s">
        <v>515</v>
      </c>
      <c r="C453" s="288" t="s">
        <v>1087</v>
      </c>
      <c r="D453" s="279" t="s">
        <v>979</v>
      </c>
    </row>
    <row r="454" spans="1:4" customFormat="1" x14ac:dyDescent="0.2">
      <c r="A454" s="279" t="s">
        <v>1501</v>
      </c>
      <c r="B454" s="279" t="s">
        <v>1579</v>
      </c>
      <c r="C454" s="288" t="s">
        <v>1092</v>
      </c>
      <c r="D454" s="279" t="s">
        <v>971</v>
      </c>
    </row>
    <row r="455" spans="1:4" customFormat="1" x14ac:dyDescent="0.2">
      <c r="A455" s="279" t="s">
        <v>516</v>
      </c>
      <c r="B455" s="279" t="s">
        <v>517</v>
      </c>
      <c r="C455" s="288" t="s">
        <v>1092</v>
      </c>
      <c r="D455" s="279" t="s">
        <v>971</v>
      </c>
    </row>
    <row r="456" spans="1:4" customFormat="1" x14ac:dyDescent="0.2">
      <c r="A456" s="279" t="s">
        <v>518</v>
      </c>
      <c r="B456" s="279" t="s">
        <v>519</v>
      </c>
      <c r="C456" s="288" t="s">
        <v>1092</v>
      </c>
      <c r="D456" s="279" t="s">
        <v>971</v>
      </c>
    </row>
    <row r="457" spans="1:4" customFormat="1" x14ac:dyDescent="0.2">
      <c r="A457" s="279" t="s">
        <v>520</v>
      </c>
      <c r="B457" s="279" t="s">
        <v>1273</v>
      </c>
      <c r="C457" s="288" t="s">
        <v>1092</v>
      </c>
      <c r="D457" s="279" t="s">
        <v>971</v>
      </c>
    </row>
    <row r="458" spans="1:4" customFormat="1" x14ac:dyDescent="0.2">
      <c r="A458" s="279" t="s">
        <v>1274</v>
      </c>
      <c r="B458" s="279" t="s">
        <v>1107</v>
      </c>
      <c r="C458" s="288" t="s">
        <v>1087</v>
      </c>
      <c r="D458" s="279" t="s">
        <v>979</v>
      </c>
    </row>
    <row r="459" spans="1:4" customFormat="1" x14ac:dyDescent="0.2">
      <c r="A459" s="279" t="s">
        <v>1050</v>
      </c>
      <c r="B459" s="279" t="s">
        <v>1051</v>
      </c>
      <c r="C459" s="288" t="s">
        <v>1092</v>
      </c>
      <c r="D459" s="279" t="s">
        <v>1093</v>
      </c>
    </row>
    <row r="460" spans="1:4" customFormat="1" x14ac:dyDescent="0.2">
      <c r="A460" s="279" t="s">
        <v>1108</v>
      </c>
      <c r="B460" s="279" t="s">
        <v>1109</v>
      </c>
      <c r="C460" s="288" t="s">
        <v>1092</v>
      </c>
      <c r="D460" s="279" t="s">
        <v>972</v>
      </c>
    </row>
    <row r="461" spans="1:4" customFormat="1" x14ac:dyDescent="0.2">
      <c r="A461" s="279" t="s">
        <v>1110</v>
      </c>
      <c r="B461" s="279" t="s">
        <v>1111</v>
      </c>
      <c r="C461" s="288" t="s">
        <v>1087</v>
      </c>
      <c r="D461" s="279" t="s">
        <v>222</v>
      </c>
    </row>
    <row r="462" spans="1:4" customFormat="1" x14ac:dyDescent="0.2">
      <c r="A462" s="279" t="s">
        <v>1401</v>
      </c>
      <c r="B462" s="279" t="s">
        <v>1402</v>
      </c>
      <c r="C462" s="288" t="s">
        <v>1092</v>
      </c>
      <c r="D462" s="279" t="s">
        <v>971</v>
      </c>
    </row>
    <row r="463" spans="1:4" customFormat="1" x14ac:dyDescent="0.2">
      <c r="A463" s="279" t="s">
        <v>1112</v>
      </c>
      <c r="B463" s="279" t="s">
        <v>1113</v>
      </c>
      <c r="C463" s="288" t="s">
        <v>1092</v>
      </c>
      <c r="D463" s="279" t="s">
        <v>971</v>
      </c>
    </row>
    <row r="464" spans="1:4" customFormat="1" x14ac:dyDescent="0.2">
      <c r="A464" s="279" t="s">
        <v>1114</v>
      </c>
      <c r="B464" s="279" t="s">
        <v>1115</v>
      </c>
      <c r="C464" s="288" t="s">
        <v>1092</v>
      </c>
      <c r="D464" s="279" t="s">
        <v>971</v>
      </c>
    </row>
    <row r="465" spans="1:4" customFormat="1" x14ac:dyDescent="0.2">
      <c r="A465" s="281" t="s">
        <v>1116</v>
      </c>
      <c r="B465" s="281" t="s">
        <v>1117</v>
      </c>
      <c r="C465" s="288" t="s">
        <v>1087</v>
      </c>
      <c r="D465" s="281" t="s">
        <v>972</v>
      </c>
    </row>
    <row r="466" spans="1:4" customFormat="1" x14ac:dyDescent="0.2">
      <c r="A466" s="279" t="s">
        <v>1118</v>
      </c>
      <c r="B466" s="279" t="s">
        <v>1119</v>
      </c>
      <c r="C466" s="288" t="s">
        <v>1087</v>
      </c>
      <c r="D466" s="279" t="s">
        <v>972</v>
      </c>
    </row>
    <row r="467" spans="1:4" customFormat="1" x14ac:dyDescent="0.2">
      <c r="A467" s="279" t="s">
        <v>1120</v>
      </c>
      <c r="B467" s="279" t="s">
        <v>1121</v>
      </c>
      <c r="C467" s="288" t="s">
        <v>1087</v>
      </c>
      <c r="D467" s="279" t="s">
        <v>972</v>
      </c>
    </row>
    <row r="468" spans="1:4" customFormat="1" x14ac:dyDescent="0.2">
      <c r="A468" s="279" t="s">
        <v>1122</v>
      </c>
      <c r="B468" s="279" t="s">
        <v>1236</v>
      </c>
      <c r="C468" s="288" t="s">
        <v>1087</v>
      </c>
      <c r="D468" s="279" t="s">
        <v>972</v>
      </c>
    </row>
    <row r="469" spans="1:4" customFormat="1" x14ac:dyDescent="0.2">
      <c r="A469" s="279" t="s">
        <v>1237</v>
      </c>
      <c r="B469" s="279" t="s">
        <v>522</v>
      </c>
      <c r="C469" s="289" t="s">
        <v>1087</v>
      </c>
      <c r="D469" s="283" t="s">
        <v>972</v>
      </c>
    </row>
    <row r="470" spans="1:4" customFormat="1" x14ac:dyDescent="0.2">
      <c r="A470" s="279" t="s">
        <v>1146</v>
      </c>
      <c r="B470" s="279" t="s">
        <v>1147</v>
      </c>
      <c r="C470" s="288" t="s">
        <v>1087</v>
      </c>
      <c r="D470" s="279" t="s">
        <v>972</v>
      </c>
    </row>
    <row r="471" spans="1:4" customFormat="1" x14ac:dyDescent="0.2">
      <c r="A471" s="279" t="s">
        <v>1148</v>
      </c>
      <c r="B471" s="279" t="s">
        <v>1149</v>
      </c>
      <c r="C471" s="288" t="s">
        <v>1087</v>
      </c>
      <c r="D471" s="279" t="s">
        <v>972</v>
      </c>
    </row>
    <row r="472" spans="1:4" customFormat="1" x14ac:dyDescent="0.2">
      <c r="A472" s="279" t="s">
        <v>1320</v>
      </c>
      <c r="B472" s="279" t="s">
        <v>1365</v>
      </c>
      <c r="C472" s="288" t="s">
        <v>1092</v>
      </c>
      <c r="D472" s="279" t="s">
        <v>972</v>
      </c>
    </row>
    <row r="473" spans="1:4" customFormat="1" x14ac:dyDescent="0.2">
      <c r="A473" s="279" t="s">
        <v>381</v>
      </c>
      <c r="B473" s="279" t="s">
        <v>1403</v>
      </c>
      <c r="C473" s="288" t="s">
        <v>1092</v>
      </c>
      <c r="D473" s="279" t="s">
        <v>1423</v>
      </c>
    </row>
    <row r="474" spans="1:4" customFormat="1" x14ac:dyDescent="0.2">
      <c r="A474" s="279" t="s">
        <v>1150</v>
      </c>
      <c r="B474" s="279" t="s">
        <v>1151</v>
      </c>
      <c r="C474" s="288" t="s">
        <v>1092</v>
      </c>
      <c r="D474" s="279" t="s">
        <v>1423</v>
      </c>
    </row>
    <row r="475" spans="1:4" customFormat="1" x14ac:dyDescent="0.2">
      <c r="A475" s="279" t="s">
        <v>1152</v>
      </c>
      <c r="B475" s="279" t="s">
        <v>1153</v>
      </c>
      <c r="C475" s="288" t="s">
        <v>1092</v>
      </c>
      <c r="D475" s="279" t="s">
        <v>1423</v>
      </c>
    </row>
    <row r="476" spans="1:4" customFormat="1" x14ac:dyDescent="0.2">
      <c r="A476" s="279" t="s">
        <v>1154</v>
      </c>
      <c r="B476" s="279" t="s">
        <v>1155</v>
      </c>
      <c r="C476" s="288" t="s">
        <v>1092</v>
      </c>
      <c r="D476" s="279" t="s">
        <v>1423</v>
      </c>
    </row>
    <row r="477" spans="1:4" customFormat="1" x14ac:dyDescent="0.2">
      <c r="A477" s="279" t="s">
        <v>1781</v>
      </c>
      <c r="B477" s="279" t="s">
        <v>1782</v>
      </c>
      <c r="C477" s="288" t="s">
        <v>1092</v>
      </c>
      <c r="D477" s="279" t="s">
        <v>972</v>
      </c>
    </row>
    <row r="478" spans="1:4" customFormat="1" x14ac:dyDescent="0.2">
      <c r="A478" s="279" t="s">
        <v>1156</v>
      </c>
      <c r="B478" s="279" t="s">
        <v>1265</v>
      </c>
      <c r="C478" s="288" t="s">
        <v>1092</v>
      </c>
      <c r="D478" s="279" t="s">
        <v>1423</v>
      </c>
    </row>
    <row r="479" spans="1:4" customFormat="1" x14ac:dyDescent="0.2">
      <c r="A479" s="279" t="s">
        <v>1266</v>
      </c>
      <c r="B479" s="279" t="s">
        <v>1267</v>
      </c>
      <c r="C479" s="288" t="s">
        <v>1087</v>
      </c>
      <c r="D479" s="279" t="s">
        <v>222</v>
      </c>
    </row>
    <row r="480" spans="1:4" customFormat="1" x14ac:dyDescent="0.2">
      <c r="A480" s="279" t="s">
        <v>1268</v>
      </c>
      <c r="B480" s="279" t="s">
        <v>1269</v>
      </c>
      <c r="C480" s="288" t="s">
        <v>1092</v>
      </c>
      <c r="D480" s="279" t="s">
        <v>1093</v>
      </c>
    </row>
    <row r="481" spans="1:4" customFormat="1" x14ac:dyDescent="0.2">
      <c r="A481" s="279" t="s">
        <v>1270</v>
      </c>
      <c r="B481" s="279" t="s">
        <v>1271</v>
      </c>
      <c r="C481" s="288" t="s">
        <v>1092</v>
      </c>
      <c r="D481" s="279" t="s">
        <v>1093</v>
      </c>
    </row>
    <row r="482" spans="1:4" customFormat="1" x14ac:dyDescent="0.2">
      <c r="A482" s="279" t="s">
        <v>1272</v>
      </c>
      <c r="B482" s="279" t="s">
        <v>342</v>
      </c>
      <c r="C482" s="288" t="s">
        <v>1092</v>
      </c>
      <c r="D482" s="279" t="s">
        <v>1093</v>
      </c>
    </row>
    <row r="483" spans="1:4" customFormat="1" x14ac:dyDescent="0.2">
      <c r="A483" s="279" t="s">
        <v>343</v>
      </c>
      <c r="B483" s="279" t="s">
        <v>344</v>
      </c>
      <c r="C483" s="288" t="s">
        <v>1087</v>
      </c>
      <c r="D483" s="279" t="s">
        <v>222</v>
      </c>
    </row>
    <row r="484" spans="1:4" customFormat="1" x14ac:dyDescent="0.2">
      <c r="A484" s="279" t="s">
        <v>345</v>
      </c>
      <c r="B484" s="279" t="s">
        <v>346</v>
      </c>
      <c r="C484" s="288" t="s">
        <v>1087</v>
      </c>
      <c r="D484" s="279" t="s">
        <v>222</v>
      </c>
    </row>
    <row r="485" spans="1:4" customFormat="1" x14ac:dyDescent="0.2">
      <c r="A485" s="279" t="s">
        <v>347</v>
      </c>
      <c r="B485" s="279" t="s">
        <v>348</v>
      </c>
      <c r="C485" s="288" t="s">
        <v>1092</v>
      </c>
      <c r="D485" s="279" t="s">
        <v>972</v>
      </c>
    </row>
    <row r="486" spans="1:4" customFormat="1" x14ac:dyDescent="0.2">
      <c r="A486" s="279" t="s">
        <v>349</v>
      </c>
      <c r="B486" s="279" t="s">
        <v>350</v>
      </c>
      <c r="C486" s="288" t="s">
        <v>1087</v>
      </c>
      <c r="D486" s="279" t="s">
        <v>222</v>
      </c>
    </row>
    <row r="487" spans="1:4" customFormat="1" x14ac:dyDescent="0.2">
      <c r="A487" s="279" t="s">
        <v>351</v>
      </c>
      <c r="B487" s="279" t="s">
        <v>356</v>
      </c>
      <c r="C487" s="288" t="s">
        <v>1087</v>
      </c>
      <c r="D487" s="279" t="s">
        <v>222</v>
      </c>
    </row>
    <row r="488" spans="1:4" customFormat="1" x14ac:dyDescent="0.2">
      <c r="A488" s="279" t="s">
        <v>357</v>
      </c>
      <c r="B488" s="279" t="s">
        <v>358</v>
      </c>
      <c r="C488" s="288" t="s">
        <v>1087</v>
      </c>
      <c r="D488" s="279" t="s">
        <v>222</v>
      </c>
    </row>
    <row r="489" spans="1:4" customFormat="1" x14ac:dyDescent="0.2">
      <c r="A489" s="279" t="s">
        <v>210</v>
      </c>
      <c r="B489" s="279" t="s">
        <v>211</v>
      </c>
      <c r="C489" s="288" t="s">
        <v>1087</v>
      </c>
      <c r="D489" s="279" t="s">
        <v>222</v>
      </c>
    </row>
    <row r="490" spans="1:4" customFormat="1" x14ac:dyDescent="0.2">
      <c r="A490" s="279" t="s">
        <v>1502</v>
      </c>
      <c r="B490" s="279" t="s">
        <v>1580</v>
      </c>
      <c r="C490" s="288" t="s">
        <v>1092</v>
      </c>
      <c r="D490" s="279" t="s">
        <v>971</v>
      </c>
    </row>
    <row r="491" spans="1:4" customFormat="1" x14ac:dyDescent="0.2">
      <c r="A491" s="279" t="s">
        <v>212</v>
      </c>
      <c r="B491" s="279" t="s">
        <v>116</v>
      </c>
      <c r="C491" s="288" t="s">
        <v>1087</v>
      </c>
      <c r="D491" s="279" t="s">
        <v>979</v>
      </c>
    </row>
    <row r="492" spans="1:4" customFormat="1" x14ac:dyDescent="0.2">
      <c r="A492" s="279" t="s">
        <v>213</v>
      </c>
      <c r="B492" s="279" t="s">
        <v>214</v>
      </c>
      <c r="C492" s="288" t="s">
        <v>1087</v>
      </c>
      <c r="D492" s="279" t="s">
        <v>972</v>
      </c>
    </row>
    <row r="493" spans="1:4" customFormat="1" x14ac:dyDescent="0.2">
      <c r="A493" s="279" t="s">
        <v>545</v>
      </c>
      <c r="B493" s="279" t="s">
        <v>546</v>
      </c>
      <c r="C493" s="288" t="s">
        <v>1092</v>
      </c>
      <c r="D493" s="279" t="s">
        <v>1423</v>
      </c>
    </row>
    <row r="494" spans="1:4" customFormat="1" x14ac:dyDescent="0.2">
      <c r="A494" s="279" t="s">
        <v>547</v>
      </c>
      <c r="B494" s="279" t="s">
        <v>548</v>
      </c>
      <c r="C494" s="288" t="s">
        <v>1087</v>
      </c>
      <c r="D494" s="279" t="s">
        <v>222</v>
      </c>
    </row>
    <row r="495" spans="1:4" customFormat="1" x14ac:dyDescent="0.2">
      <c r="A495" s="279" t="s">
        <v>1503</v>
      </c>
      <c r="B495" s="279" t="s">
        <v>1504</v>
      </c>
      <c r="C495" s="288" t="s">
        <v>1092</v>
      </c>
      <c r="D495" s="279" t="s">
        <v>972</v>
      </c>
    </row>
    <row r="496" spans="1:4" customFormat="1" x14ac:dyDescent="0.2">
      <c r="A496" s="279" t="s">
        <v>1546</v>
      </c>
      <c r="B496" s="279" t="s">
        <v>1581</v>
      </c>
      <c r="C496" s="288" t="s">
        <v>1087</v>
      </c>
      <c r="D496" s="279" t="s">
        <v>979</v>
      </c>
    </row>
    <row r="497" spans="1:4" customFormat="1" x14ac:dyDescent="0.2">
      <c r="A497" s="279" t="s">
        <v>549</v>
      </c>
      <c r="B497" s="279" t="s">
        <v>550</v>
      </c>
      <c r="C497" s="288" t="s">
        <v>1087</v>
      </c>
      <c r="D497" s="279" t="s">
        <v>979</v>
      </c>
    </row>
    <row r="498" spans="1:4" customFormat="1" x14ac:dyDescent="0.2">
      <c r="A498" s="279" t="s">
        <v>551</v>
      </c>
      <c r="B498" s="279" t="s">
        <v>552</v>
      </c>
      <c r="C498" s="288" t="s">
        <v>1087</v>
      </c>
      <c r="D498" s="279" t="s">
        <v>979</v>
      </c>
    </row>
    <row r="499" spans="1:4" customFormat="1" x14ac:dyDescent="0.2">
      <c r="A499" s="279" t="s">
        <v>553</v>
      </c>
      <c r="B499" s="279" t="s">
        <v>554</v>
      </c>
      <c r="C499" s="288" t="s">
        <v>1087</v>
      </c>
      <c r="D499" s="279" t="s">
        <v>979</v>
      </c>
    </row>
    <row r="500" spans="1:4" customFormat="1" x14ac:dyDescent="0.2">
      <c r="A500" s="279" t="s">
        <v>1783</v>
      </c>
      <c r="B500" s="279" t="s">
        <v>1784</v>
      </c>
      <c r="C500" s="288" t="s">
        <v>1092</v>
      </c>
      <c r="D500" s="279" t="s">
        <v>972</v>
      </c>
    </row>
    <row r="501" spans="1:4" customFormat="1" x14ac:dyDescent="0.2">
      <c r="A501" s="279" t="s">
        <v>1582</v>
      </c>
      <c r="B501" s="279" t="s">
        <v>1583</v>
      </c>
      <c r="C501" s="288" t="s">
        <v>1092</v>
      </c>
      <c r="D501" s="279" t="s">
        <v>1423</v>
      </c>
    </row>
    <row r="502" spans="1:4" customFormat="1" x14ac:dyDescent="0.2">
      <c r="A502" s="279" t="s">
        <v>1244</v>
      </c>
      <c r="B502" s="279" t="s">
        <v>1404</v>
      </c>
      <c r="C502" s="288" t="s">
        <v>1092</v>
      </c>
      <c r="D502" s="279" t="s">
        <v>1423</v>
      </c>
    </row>
    <row r="503" spans="1:4" customFormat="1" x14ac:dyDescent="0.2">
      <c r="A503" s="279" t="s">
        <v>555</v>
      </c>
      <c r="B503" s="279" t="s">
        <v>556</v>
      </c>
      <c r="C503" s="288" t="s">
        <v>1087</v>
      </c>
      <c r="D503" s="279" t="s">
        <v>222</v>
      </c>
    </row>
    <row r="504" spans="1:4" customFormat="1" x14ac:dyDescent="0.2">
      <c r="A504" s="279" t="s">
        <v>557</v>
      </c>
      <c r="B504" s="279" t="s">
        <v>1584</v>
      </c>
      <c r="C504" s="288" t="s">
        <v>1087</v>
      </c>
      <c r="D504" s="279" t="s">
        <v>972</v>
      </c>
    </row>
    <row r="505" spans="1:4" customFormat="1" x14ac:dyDescent="0.2">
      <c r="A505" s="279" t="s">
        <v>117</v>
      </c>
      <c r="B505" s="279" t="s">
        <v>118</v>
      </c>
      <c r="C505" s="288" t="s">
        <v>1092</v>
      </c>
      <c r="D505" s="279" t="s">
        <v>1093</v>
      </c>
    </row>
    <row r="506" spans="1:4" customFormat="1" x14ac:dyDescent="0.2">
      <c r="A506" s="279" t="s">
        <v>1321</v>
      </c>
      <c r="B506" s="279" t="s">
        <v>1366</v>
      </c>
      <c r="C506" s="288" t="s">
        <v>1092</v>
      </c>
      <c r="D506" s="279" t="s">
        <v>1093</v>
      </c>
    </row>
    <row r="507" spans="1:4" customFormat="1" x14ac:dyDescent="0.2">
      <c r="A507" s="279" t="s">
        <v>558</v>
      </c>
      <c r="B507" s="279" t="s">
        <v>559</v>
      </c>
      <c r="C507" s="288" t="s">
        <v>1092</v>
      </c>
      <c r="D507" s="279" t="s">
        <v>1093</v>
      </c>
    </row>
    <row r="508" spans="1:4" customFormat="1" x14ac:dyDescent="0.2">
      <c r="A508" s="279" t="s">
        <v>560</v>
      </c>
      <c r="B508" s="279" t="s">
        <v>560</v>
      </c>
      <c r="C508" s="288" t="s">
        <v>1092</v>
      </c>
      <c r="D508" s="279" t="s">
        <v>1093</v>
      </c>
    </row>
    <row r="509" spans="1:4" customFormat="1" x14ac:dyDescent="0.2">
      <c r="A509" s="279" t="s">
        <v>1785</v>
      </c>
      <c r="B509" s="279" t="s">
        <v>1786</v>
      </c>
      <c r="C509" s="288" t="s">
        <v>1087</v>
      </c>
      <c r="D509" s="279" t="s">
        <v>972</v>
      </c>
    </row>
    <row r="510" spans="1:4" customFormat="1" x14ac:dyDescent="0.2">
      <c r="A510" s="279" t="s">
        <v>561</v>
      </c>
      <c r="B510" s="279" t="s">
        <v>562</v>
      </c>
      <c r="C510" s="288" t="s">
        <v>1087</v>
      </c>
      <c r="D510" s="279" t="s">
        <v>972</v>
      </c>
    </row>
    <row r="511" spans="1:4" customFormat="1" x14ac:dyDescent="0.2">
      <c r="A511" s="279" t="s">
        <v>1222</v>
      </c>
      <c r="B511" s="279" t="s">
        <v>1405</v>
      </c>
      <c r="C511" s="288" t="s">
        <v>1092</v>
      </c>
      <c r="D511" s="279" t="s">
        <v>971</v>
      </c>
    </row>
    <row r="512" spans="1:4" customFormat="1" x14ac:dyDescent="0.2">
      <c r="A512" s="279" t="s">
        <v>1223</v>
      </c>
      <c r="B512" s="279" t="s">
        <v>1406</v>
      </c>
      <c r="C512" s="288" t="s">
        <v>1092</v>
      </c>
      <c r="D512" s="279" t="s">
        <v>971</v>
      </c>
    </row>
    <row r="513" spans="1:4" customFormat="1" x14ac:dyDescent="0.2">
      <c r="A513" s="279" t="s">
        <v>1224</v>
      </c>
      <c r="B513" s="279" t="s">
        <v>1407</v>
      </c>
      <c r="C513" s="288" t="s">
        <v>1092</v>
      </c>
      <c r="D513" s="279" t="s">
        <v>971</v>
      </c>
    </row>
    <row r="514" spans="1:4" customFormat="1" x14ac:dyDescent="0.2">
      <c r="A514" s="279" t="s">
        <v>1225</v>
      </c>
      <c r="B514" s="279" t="s">
        <v>1408</v>
      </c>
      <c r="C514" s="288" t="s">
        <v>1092</v>
      </c>
      <c r="D514" s="279" t="s">
        <v>971</v>
      </c>
    </row>
    <row r="515" spans="1:4" customFormat="1" x14ac:dyDescent="0.2">
      <c r="A515" s="279" t="s">
        <v>563</v>
      </c>
      <c r="B515" s="279" t="s">
        <v>564</v>
      </c>
      <c r="C515" s="288" t="s">
        <v>1092</v>
      </c>
      <c r="D515" s="279" t="s">
        <v>971</v>
      </c>
    </row>
    <row r="516" spans="1:4" customFormat="1" x14ac:dyDescent="0.2">
      <c r="A516" s="279" t="s">
        <v>565</v>
      </c>
      <c r="B516" s="279" t="s">
        <v>566</v>
      </c>
      <c r="C516" s="288" t="s">
        <v>1092</v>
      </c>
      <c r="D516" s="279" t="s">
        <v>971</v>
      </c>
    </row>
    <row r="517" spans="1:4" customFormat="1" x14ac:dyDescent="0.2">
      <c r="A517" s="279" t="s">
        <v>567</v>
      </c>
      <c r="B517" s="279" t="s">
        <v>1787</v>
      </c>
      <c r="C517" s="288" t="s">
        <v>1087</v>
      </c>
      <c r="D517" s="279" t="s">
        <v>222</v>
      </c>
    </row>
    <row r="518" spans="1:4" customFormat="1" x14ac:dyDescent="0.2">
      <c r="A518" s="279" t="s">
        <v>382</v>
      </c>
      <c r="B518" s="279" t="s">
        <v>382</v>
      </c>
      <c r="C518" s="288" t="s">
        <v>1092</v>
      </c>
      <c r="D518" s="279" t="s">
        <v>971</v>
      </c>
    </row>
    <row r="519" spans="1:4" customFormat="1" x14ac:dyDescent="0.2">
      <c r="A519" s="279" t="s">
        <v>568</v>
      </c>
      <c r="B519" s="279" t="s">
        <v>1585</v>
      </c>
      <c r="C519" s="288" t="s">
        <v>1092</v>
      </c>
      <c r="D519" s="279" t="s">
        <v>1423</v>
      </c>
    </row>
    <row r="520" spans="1:4" customFormat="1" x14ac:dyDescent="0.2">
      <c r="A520" s="279" t="s">
        <v>569</v>
      </c>
      <c r="B520" s="279" t="s">
        <v>570</v>
      </c>
      <c r="C520" s="288" t="s">
        <v>1092</v>
      </c>
      <c r="D520" s="279" t="s">
        <v>1423</v>
      </c>
    </row>
    <row r="521" spans="1:4" customFormat="1" x14ac:dyDescent="0.2">
      <c r="A521" s="279" t="s">
        <v>571</v>
      </c>
      <c r="B521" s="279" t="s">
        <v>572</v>
      </c>
      <c r="C521" s="288" t="s">
        <v>1092</v>
      </c>
      <c r="D521" s="279" t="s">
        <v>1423</v>
      </c>
    </row>
    <row r="522" spans="1:4" customFormat="1" x14ac:dyDescent="0.2">
      <c r="A522" s="279" t="s">
        <v>1226</v>
      </c>
      <c r="B522" s="279" t="s">
        <v>1409</v>
      </c>
      <c r="C522" s="288" t="s">
        <v>1092</v>
      </c>
      <c r="D522" s="279" t="s">
        <v>1423</v>
      </c>
    </row>
    <row r="523" spans="1:4" customFormat="1" x14ac:dyDescent="0.2">
      <c r="A523" s="279" t="s">
        <v>573</v>
      </c>
      <c r="B523" s="279" t="s">
        <v>574</v>
      </c>
      <c r="C523" s="288" t="s">
        <v>1087</v>
      </c>
      <c r="D523" s="279" t="s">
        <v>222</v>
      </c>
    </row>
    <row r="524" spans="1:4" customFormat="1" x14ac:dyDescent="0.2">
      <c r="A524" s="279" t="s">
        <v>383</v>
      </c>
      <c r="B524" s="279" t="s">
        <v>384</v>
      </c>
      <c r="C524" s="288" t="s">
        <v>1087</v>
      </c>
      <c r="D524" s="279" t="s">
        <v>979</v>
      </c>
    </row>
    <row r="525" spans="1:4" customFormat="1" x14ac:dyDescent="0.2">
      <c r="A525" s="279" t="s">
        <v>575</v>
      </c>
      <c r="B525" s="279" t="s">
        <v>1254</v>
      </c>
      <c r="C525" s="288" t="s">
        <v>1087</v>
      </c>
      <c r="D525" s="279" t="s">
        <v>222</v>
      </c>
    </row>
    <row r="526" spans="1:4" customFormat="1" x14ac:dyDescent="0.2">
      <c r="A526" s="279" t="s">
        <v>576</v>
      </c>
      <c r="B526" s="279" t="s">
        <v>119</v>
      </c>
      <c r="C526" s="288" t="s">
        <v>1087</v>
      </c>
      <c r="D526" s="279" t="s">
        <v>222</v>
      </c>
    </row>
    <row r="527" spans="1:4" customFormat="1" x14ac:dyDescent="0.2">
      <c r="A527" s="279" t="s">
        <v>577</v>
      </c>
      <c r="B527" s="279" t="s">
        <v>1255</v>
      </c>
      <c r="C527" s="288" t="s">
        <v>1092</v>
      </c>
      <c r="D527" s="279" t="s">
        <v>1093</v>
      </c>
    </row>
    <row r="528" spans="1:4" customFormat="1" x14ac:dyDescent="0.2">
      <c r="A528" s="279" t="s">
        <v>385</v>
      </c>
      <c r="B528" s="279" t="s">
        <v>386</v>
      </c>
      <c r="C528" s="288" t="s">
        <v>1092</v>
      </c>
      <c r="D528" s="279" t="s">
        <v>1093</v>
      </c>
    </row>
    <row r="529" spans="1:4" customFormat="1" x14ac:dyDescent="0.2">
      <c r="A529" s="279" t="s">
        <v>578</v>
      </c>
      <c r="B529" s="279" t="s">
        <v>428</v>
      </c>
      <c r="C529" s="288" t="s">
        <v>1092</v>
      </c>
      <c r="D529" s="279" t="s">
        <v>1093</v>
      </c>
    </row>
    <row r="530" spans="1:4" customFormat="1" x14ac:dyDescent="0.2">
      <c r="A530" s="279" t="s">
        <v>429</v>
      </c>
      <c r="B530" s="279" t="s">
        <v>430</v>
      </c>
      <c r="C530" s="288" t="s">
        <v>1092</v>
      </c>
      <c r="D530" s="279" t="s">
        <v>1093</v>
      </c>
    </row>
    <row r="531" spans="1:4" customFormat="1" x14ac:dyDescent="0.2">
      <c r="A531" s="279" t="s">
        <v>431</v>
      </c>
      <c r="B531" s="279" t="s">
        <v>120</v>
      </c>
      <c r="C531" s="288" t="s">
        <v>1087</v>
      </c>
      <c r="D531" s="279" t="s">
        <v>979</v>
      </c>
    </row>
    <row r="532" spans="1:4" customFormat="1" x14ac:dyDescent="0.2">
      <c r="A532" s="279" t="s">
        <v>432</v>
      </c>
      <c r="B532" s="279" t="s">
        <v>433</v>
      </c>
      <c r="C532" s="288" t="s">
        <v>1092</v>
      </c>
      <c r="D532" s="279" t="s">
        <v>1423</v>
      </c>
    </row>
    <row r="533" spans="1:4" customFormat="1" x14ac:dyDescent="0.2">
      <c r="A533" s="279" t="s">
        <v>434</v>
      </c>
      <c r="B533" s="279" t="s">
        <v>435</v>
      </c>
      <c r="C533" s="288" t="s">
        <v>1092</v>
      </c>
      <c r="D533" s="279" t="s">
        <v>971</v>
      </c>
    </row>
    <row r="534" spans="1:4" customFormat="1" x14ac:dyDescent="0.2">
      <c r="A534" s="279" t="s">
        <v>1505</v>
      </c>
      <c r="B534" s="279" t="s">
        <v>1586</v>
      </c>
      <c r="C534" s="288" t="s">
        <v>1092</v>
      </c>
      <c r="D534" s="279" t="s">
        <v>1093</v>
      </c>
    </row>
    <row r="535" spans="1:4" customFormat="1" x14ac:dyDescent="0.2">
      <c r="A535" s="279" t="s">
        <v>387</v>
      </c>
      <c r="B535" s="279" t="s">
        <v>387</v>
      </c>
      <c r="C535" s="288" t="s">
        <v>1092</v>
      </c>
      <c r="D535" s="279" t="s">
        <v>972</v>
      </c>
    </row>
    <row r="536" spans="1:4" customFormat="1" x14ac:dyDescent="0.2">
      <c r="A536" s="279" t="s">
        <v>1788</v>
      </c>
      <c r="B536" s="279" t="s">
        <v>1789</v>
      </c>
      <c r="C536" s="288" t="s">
        <v>1087</v>
      </c>
      <c r="D536" s="279" t="s">
        <v>222</v>
      </c>
    </row>
    <row r="537" spans="1:4" customFormat="1" x14ac:dyDescent="0.2">
      <c r="A537" s="279" t="s">
        <v>436</v>
      </c>
      <c r="B537" s="279" t="s">
        <v>437</v>
      </c>
      <c r="C537" s="288" t="s">
        <v>1087</v>
      </c>
      <c r="D537" s="279" t="s">
        <v>222</v>
      </c>
    </row>
    <row r="538" spans="1:4" customFormat="1" x14ac:dyDescent="0.2">
      <c r="A538" s="279" t="s">
        <v>438</v>
      </c>
      <c r="B538" s="279" t="s">
        <v>439</v>
      </c>
      <c r="C538" s="288" t="s">
        <v>1092</v>
      </c>
      <c r="D538" s="279" t="s">
        <v>222</v>
      </c>
    </row>
    <row r="539" spans="1:4" customFormat="1" x14ac:dyDescent="0.2">
      <c r="A539" s="279" t="s">
        <v>440</v>
      </c>
      <c r="B539" s="279" t="s">
        <v>441</v>
      </c>
      <c r="C539" s="288" t="s">
        <v>1087</v>
      </c>
      <c r="D539" s="279" t="s">
        <v>972</v>
      </c>
    </row>
    <row r="540" spans="1:4" customFormat="1" x14ac:dyDescent="0.2">
      <c r="A540" s="279" t="s">
        <v>442</v>
      </c>
      <c r="B540" s="279" t="s">
        <v>443</v>
      </c>
      <c r="C540" s="288" t="s">
        <v>1087</v>
      </c>
      <c r="D540" s="279" t="s">
        <v>972</v>
      </c>
    </row>
    <row r="541" spans="1:4" customFormat="1" x14ac:dyDescent="0.2">
      <c r="A541" s="279" t="s">
        <v>444</v>
      </c>
      <c r="B541" s="279" t="s">
        <v>26</v>
      </c>
      <c r="C541" s="288" t="s">
        <v>1087</v>
      </c>
      <c r="D541" s="279" t="s">
        <v>972</v>
      </c>
    </row>
    <row r="542" spans="1:4" customFormat="1" x14ac:dyDescent="0.2">
      <c r="A542" s="279" t="s">
        <v>445</v>
      </c>
      <c r="B542" s="279" t="s">
        <v>446</v>
      </c>
      <c r="C542" s="288" t="s">
        <v>1087</v>
      </c>
      <c r="D542" s="279" t="s">
        <v>972</v>
      </c>
    </row>
    <row r="543" spans="1:4" customFormat="1" x14ac:dyDescent="0.2">
      <c r="A543" s="279" t="s">
        <v>447</v>
      </c>
      <c r="B543" s="279" t="s">
        <v>608</v>
      </c>
      <c r="C543" s="288" t="s">
        <v>1087</v>
      </c>
      <c r="D543" s="279" t="s">
        <v>972</v>
      </c>
    </row>
    <row r="544" spans="1:4" customFormat="1" x14ac:dyDescent="0.2">
      <c r="A544" s="279" t="s">
        <v>609</v>
      </c>
      <c r="B544" s="279" t="s">
        <v>610</v>
      </c>
      <c r="C544" s="288" t="s">
        <v>1087</v>
      </c>
      <c r="D544" s="279" t="s">
        <v>972</v>
      </c>
    </row>
    <row r="545" spans="1:4" customFormat="1" x14ac:dyDescent="0.2">
      <c r="A545" s="279" t="s">
        <v>611</v>
      </c>
      <c r="B545" s="279" t="s">
        <v>612</v>
      </c>
      <c r="C545" s="288" t="s">
        <v>1087</v>
      </c>
      <c r="D545" s="279" t="s">
        <v>972</v>
      </c>
    </row>
    <row r="546" spans="1:4" customFormat="1" x14ac:dyDescent="0.2">
      <c r="A546" s="279" t="s">
        <v>613</v>
      </c>
      <c r="B546" s="279" t="s">
        <v>614</v>
      </c>
      <c r="C546" s="288" t="s">
        <v>1087</v>
      </c>
      <c r="D546" s="279" t="s">
        <v>972</v>
      </c>
    </row>
    <row r="547" spans="1:4" customFormat="1" x14ac:dyDescent="0.2">
      <c r="A547" s="279" t="s">
        <v>615</v>
      </c>
      <c r="B547" s="279" t="s">
        <v>616</v>
      </c>
      <c r="C547" s="288" t="s">
        <v>1087</v>
      </c>
      <c r="D547" s="279" t="s">
        <v>972</v>
      </c>
    </row>
    <row r="548" spans="1:4" customFormat="1" x14ac:dyDescent="0.2">
      <c r="A548" s="279" t="s">
        <v>617</v>
      </c>
      <c r="B548" s="279" t="s">
        <v>618</v>
      </c>
      <c r="C548" s="288" t="s">
        <v>1087</v>
      </c>
      <c r="D548" s="279" t="s">
        <v>972</v>
      </c>
    </row>
    <row r="549" spans="1:4" customFormat="1" x14ac:dyDescent="0.2">
      <c r="A549" s="279" t="s">
        <v>782</v>
      </c>
      <c r="B549" s="279" t="s">
        <v>783</v>
      </c>
      <c r="C549" s="288" t="s">
        <v>1087</v>
      </c>
      <c r="D549" s="279" t="s">
        <v>972</v>
      </c>
    </row>
    <row r="550" spans="1:4" customFormat="1" x14ac:dyDescent="0.2">
      <c r="A550" s="279" t="s">
        <v>784</v>
      </c>
      <c r="B550" s="279" t="s">
        <v>620</v>
      </c>
      <c r="C550" s="288" t="s">
        <v>1087</v>
      </c>
      <c r="D550" s="279" t="s">
        <v>979</v>
      </c>
    </row>
    <row r="551" spans="1:4" customFormat="1" x14ac:dyDescent="0.2">
      <c r="A551" s="279" t="s">
        <v>621</v>
      </c>
      <c r="B551" s="279" t="s">
        <v>622</v>
      </c>
      <c r="C551" s="288" t="s">
        <v>1087</v>
      </c>
      <c r="D551" s="279" t="s">
        <v>979</v>
      </c>
    </row>
    <row r="552" spans="1:4" customFormat="1" x14ac:dyDescent="0.2">
      <c r="A552" s="279" t="s">
        <v>623</v>
      </c>
      <c r="B552" s="279" t="s">
        <v>624</v>
      </c>
      <c r="C552" s="288" t="s">
        <v>1087</v>
      </c>
      <c r="D552" s="279" t="s">
        <v>979</v>
      </c>
    </row>
    <row r="553" spans="1:4" customFormat="1" x14ac:dyDescent="0.2">
      <c r="A553" s="282" t="s">
        <v>625</v>
      </c>
      <c r="B553" s="282" t="s">
        <v>626</v>
      </c>
      <c r="C553" s="291" t="s">
        <v>1087</v>
      </c>
      <c r="D553" s="285" t="s">
        <v>222</v>
      </c>
    </row>
    <row r="554" spans="1:4" customFormat="1" x14ac:dyDescent="0.2">
      <c r="A554" s="279" t="s">
        <v>627</v>
      </c>
      <c r="B554" s="279" t="s">
        <v>628</v>
      </c>
      <c r="C554" s="288" t="s">
        <v>1087</v>
      </c>
      <c r="D554" s="279" t="s">
        <v>222</v>
      </c>
    </row>
    <row r="555" spans="1:4" customFormat="1" x14ac:dyDescent="0.2">
      <c r="A555" s="279" t="s">
        <v>1227</v>
      </c>
      <c r="B555" s="279" t="s">
        <v>1228</v>
      </c>
      <c r="C555" s="288" t="s">
        <v>1087</v>
      </c>
      <c r="D555" s="279" t="s">
        <v>222</v>
      </c>
    </row>
    <row r="556" spans="1:4" customFormat="1" x14ac:dyDescent="0.2">
      <c r="A556" s="279" t="s">
        <v>388</v>
      </c>
      <c r="B556" s="279" t="s">
        <v>389</v>
      </c>
      <c r="C556" s="288" t="s">
        <v>1087</v>
      </c>
      <c r="D556" s="279" t="s">
        <v>972</v>
      </c>
    </row>
    <row r="557" spans="1:4" customFormat="1" x14ac:dyDescent="0.2">
      <c r="A557" s="279" t="s">
        <v>390</v>
      </c>
      <c r="B557" s="279" t="s">
        <v>391</v>
      </c>
      <c r="C557" s="288" t="s">
        <v>1087</v>
      </c>
      <c r="D557" s="279" t="s">
        <v>222</v>
      </c>
    </row>
    <row r="558" spans="1:4" customFormat="1" x14ac:dyDescent="0.2">
      <c r="A558" s="279" t="s">
        <v>629</v>
      </c>
      <c r="B558" s="279" t="s">
        <v>630</v>
      </c>
      <c r="C558" s="288" t="s">
        <v>1087</v>
      </c>
      <c r="D558" s="279" t="s">
        <v>222</v>
      </c>
    </row>
    <row r="559" spans="1:4" customFormat="1" x14ac:dyDescent="0.2">
      <c r="A559" s="279" t="s">
        <v>631</v>
      </c>
      <c r="B559" s="279" t="s">
        <v>1367</v>
      </c>
      <c r="C559" s="288" t="s">
        <v>1087</v>
      </c>
      <c r="D559" s="279" t="s">
        <v>222</v>
      </c>
    </row>
    <row r="560" spans="1:4" customFormat="1" x14ac:dyDescent="0.2">
      <c r="A560" s="279" t="s">
        <v>632</v>
      </c>
      <c r="B560" s="279" t="s">
        <v>633</v>
      </c>
      <c r="C560" s="288" t="s">
        <v>1087</v>
      </c>
      <c r="D560" s="279" t="s">
        <v>222</v>
      </c>
    </row>
    <row r="561" spans="1:4" customFormat="1" x14ac:dyDescent="0.2">
      <c r="A561" s="279" t="s">
        <v>634</v>
      </c>
      <c r="B561" s="279" t="s">
        <v>635</v>
      </c>
      <c r="C561" s="288" t="s">
        <v>1087</v>
      </c>
      <c r="D561" s="279" t="s">
        <v>222</v>
      </c>
    </row>
    <row r="562" spans="1:4" customFormat="1" x14ac:dyDescent="0.2">
      <c r="A562" s="279" t="s">
        <v>636</v>
      </c>
      <c r="B562" s="279" t="s">
        <v>637</v>
      </c>
      <c r="C562" s="288" t="s">
        <v>1087</v>
      </c>
      <c r="D562" s="279" t="s">
        <v>222</v>
      </c>
    </row>
    <row r="563" spans="1:4" customFormat="1" x14ac:dyDescent="0.2">
      <c r="A563" s="279" t="s">
        <v>638</v>
      </c>
      <c r="B563" s="279" t="s">
        <v>639</v>
      </c>
      <c r="C563" s="288" t="s">
        <v>1087</v>
      </c>
      <c r="D563" s="279" t="s">
        <v>222</v>
      </c>
    </row>
    <row r="564" spans="1:4" customFormat="1" x14ac:dyDescent="0.2">
      <c r="A564" s="279" t="s">
        <v>640</v>
      </c>
      <c r="B564" s="279" t="s">
        <v>640</v>
      </c>
      <c r="C564" s="288" t="s">
        <v>1087</v>
      </c>
      <c r="D564" s="279" t="s">
        <v>972</v>
      </c>
    </row>
    <row r="565" spans="1:4" customFormat="1" x14ac:dyDescent="0.2">
      <c r="A565" s="279" t="s">
        <v>641</v>
      </c>
      <c r="B565" s="279" t="s">
        <v>580</v>
      </c>
      <c r="C565" s="288" t="s">
        <v>1092</v>
      </c>
      <c r="D565" s="279" t="s">
        <v>1423</v>
      </c>
    </row>
    <row r="566" spans="1:4" customFormat="1" x14ac:dyDescent="0.2">
      <c r="A566" s="279" t="s">
        <v>581</v>
      </c>
      <c r="B566" s="279" t="s">
        <v>1285</v>
      </c>
      <c r="C566" s="289" t="s">
        <v>1092</v>
      </c>
      <c r="D566" s="283" t="s">
        <v>1423</v>
      </c>
    </row>
    <row r="567" spans="1:4" customFormat="1" x14ac:dyDescent="0.2">
      <c r="A567" s="279" t="s">
        <v>27</v>
      </c>
      <c r="B567" s="279" t="s">
        <v>28</v>
      </c>
      <c r="C567" s="288" t="s">
        <v>1092</v>
      </c>
      <c r="D567" s="279" t="s">
        <v>1093</v>
      </c>
    </row>
    <row r="568" spans="1:4" customFormat="1" x14ac:dyDescent="0.2">
      <c r="A568" s="279" t="s">
        <v>1286</v>
      </c>
      <c r="B568" s="279" t="s">
        <v>1287</v>
      </c>
      <c r="C568" s="288" t="s">
        <v>1087</v>
      </c>
      <c r="D568" s="279" t="s">
        <v>222</v>
      </c>
    </row>
    <row r="569" spans="1:4" customFormat="1" x14ac:dyDescent="0.2">
      <c r="A569" s="279" t="s">
        <v>1288</v>
      </c>
      <c r="B569" s="279" t="s">
        <v>1289</v>
      </c>
      <c r="C569" s="288" t="s">
        <v>1087</v>
      </c>
      <c r="D569" s="279" t="s">
        <v>222</v>
      </c>
    </row>
    <row r="570" spans="1:4" customFormat="1" x14ac:dyDescent="0.2">
      <c r="A570" s="279" t="s">
        <v>1290</v>
      </c>
      <c r="B570" s="279" t="s">
        <v>1168</v>
      </c>
      <c r="C570" s="288" t="s">
        <v>1092</v>
      </c>
      <c r="D570" s="279" t="s">
        <v>971</v>
      </c>
    </row>
    <row r="571" spans="1:4" customFormat="1" x14ac:dyDescent="0.2">
      <c r="A571" s="279" t="s">
        <v>1169</v>
      </c>
      <c r="B571" s="279" t="s">
        <v>1170</v>
      </c>
      <c r="C571" s="288" t="s">
        <v>1092</v>
      </c>
      <c r="D571" s="279" t="s">
        <v>971</v>
      </c>
    </row>
    <row r="572" spans="1:4" customFormat="1" x14ac:dyDescent="0.2">
      <c r="A572" s="279" t="s">
        <v>1171</v>
      </c>
      <c r="B572" s="279" t="s">
        <v>1172</v>
      </c>
      <c r="C572" s="288" t="s">
        <v>1092</v>
      </c>
      <c r="D572" s="279" t="s">
        <v>971</v>
      </c>
    </row>
    <row r="573" spans="1:4" customFormat="1" x14ac:dyDescent="0.2">
      <c r="A573" s="279" t="s">
        <v>1173</v>
      </c>
      <c r="B573" s="279" t="s">
        <v>1173</v>
      </c>
      <c r="C573" s="288" t="s">
        <v>1092</v>
      </c>
      <c r="D573" s="279" t="s">
        <v>971</v>
      </c>
    </row>
    <row r="574" spans="1:4" customFormat="1" x14ac:dyDescent="0.2">
      <c r="A574" s="279" t="s">
        <v>1174</v>
      </c>
      <c r="B574" s="279" t="s">
        <v>1175</v>
      </c>
      <c r="C574" s="288" t="s">
        <v>1087</v>
      </c>
      <c r="D574" s="279" t="s">
        <v>972</v>
      </c>
    </row>
    <row r="575" spans="1:4" customFormat="1" x14ac:dyDescent="0.2">
      <c r="A575" s="279" t="s">
        <v>1176</v>
      </c>
      <c r="B575" s="279" t="s">
        <v>1177</v>
      </c>
      <c r="C575" s="288" t="s">
        <v>1092</v>
      </c>
      <c r="D575" s="279" t="s">
        <v>1093</v>
      </c>
    </row>
    <row r="576" spans="1:4" customFormat="1" x14ac:dyDescent="0.2">
      <c r="A576" s="279" t="s">
        <v>1178</v>
      </c>
      <c r="B576" s="279" t="s">
        <v>1179</v>
      </c>
      <c r="C576" s="288" t="s">
        <v>1092</v>
      </c>
      <c r="D576" s="279" t="s">
        <v>1093</v>
      </c>
    </row>
    <row r="577" spans="1:17" customFormat="1" x14ac:dyDescent="0.2">
      <c r="A577" s="279" t="s">
        <v>1180</v>
      </c>
      <c r="B577" s="279" t="s">
        <v>1181</v>
      </c>
      <c r="C577" s="288" t="s">
        <v>1092</v>
      </c>
      <c r="D577" s="279" t="s">
        <v>1093</v>
      </c>
    </row>
    <row r="578" spans="1:17" customFormat="1" x14ac:dyDescent="0.2">
      <c r="A578" s="279" t="s">
        <v>1182</v>
      </c>
      <c r="B578" s="279" t="s">
        <v>1183</v>
      </c>
      <c r="C578" s="288" t="s">
        <v>1092</v>
      </c>
      <c r="D578" s="279" t="s">
        <v>1093</v>
      </c>
    </row>
    <row r="579" spans="1:17" customFormat="1" x14ac:dyDescent="0.2">
      <c r="A579" s="279" t="s">
        <v>1790</v>
      </c>
      <c r="B579" s="279" t="s">
        <v>1791</v>
      </c>
      <c r="C579" s="288" t="s">
        <v>1087</v>
      </c>
      <c r="D579" s="279" t="s">
        <v>222</v>
      </c>
    </row>
    <row r="580" spans="1:17" customFormat="1" x14ac:dyDescent="0.2">
      <c r="A580" s="279" t="s">
        <v>1434</v>
      </c>
      <c r="B580" s="279" t="s">
        <v>1368</v>
      </c>
      <c r="C580" s="288" t="s">
        <v>1092</v>
      </c>
      <c r="D580" s="279" t="s">
        <v>1093</v>
      </c>
    </row>
    <row r="581" spans="1:17" customFormat="1" x14ac:dyDescent="0.2">
      <c r="A581" s="279" t="s">
        <v>1184</v>
      </c>
      <c r="B581" s="279" t="s">
        <v>1185</v>
      </c>
      <c r="C581" s="288" t="s">
        <v>1092</v>
      </c>
      <c r="D581" s="279" t="s">
        <v>1093</v>
      </c>
    </row>
    <row r="582" spans="1:17" customFormat="1" x14ac:dyDescent="0.2">
      <c r="A582" s="279" t="s">
        <v>1229</v>
      </c>
      <c r="B582" s="279" t="s">
        <v>1230</v>
      </c>
      <c r="C582" s="288" t="s">
        <v>1092</v>
      </c>
      <c r="D582" s="279" t="s">
        <v>1093</v>
      </c>
      <c r="L582" s="1"/>
      <c r="M582" s="1"/>
      <c r="N582" s="1"/>
    </row>
    <row r="583" spans="1:17" x14ac:dyDescent="0.2">
      <c r="A583" s="279" t="s">
        <v>1327</v>
      </c>
      <c r="B583" s="279" t="s">
        <v>1328</v>
      </c>
      <c r="C583" s="288" t="s">
        <v>1087</v>
      </c>
      <c r="D583" s="279" t="s">
        <v>979</v>
      </c>
      <c r="I583"/>
      <c r="O583"/>
      <c r="P583"/>
      <c r="Q583"/>
    </row>
    <row r="584" spans="1:17" x14ac:dyDescent="0.2">
      <c r="A584" s="279" t="s">
        <v>1329</v>
      </c>
      <c r="B584" s="279" t="s">
        <v>1256</v>
      </c>
      <c r="C584" s="288" t="s">
        <v>1087</v>
      </c>
      <c r="D584" s="279" t="s">
        <v>972</v>
      </c>
    </row>
    <row r="585" spans="1:17" x14ac:dyDescent="0.2">
      <c r="A585" s="279" t="s">
        <v>1186</v>
      </c>
      <c r="B585" s="279" t="s">
        <v>1187</v>
      </c>
      <c r="C585" s="288" t="s">
        <v>1087</v>
      </c>
      <c r="D585" s="279" t="s">
        <v>222</v>
      </c>
    </row>
    <row r="586" spans="1:17" x14ac:dyDescent="0.2">
      <c r="A586" s="279" t="s">
        <v>1188</v>
      </c>
      <c r="B586" s="279" t="s">
        <v>1189</v>
      </c>
      <c r="C586" s="288" t="s">
        <v>1087</v>
      </c>
      <c r="D586" s="279" t="s">
        <v>222</v>
      </c>
    </row>
    <row r="587" spans="1:17" x14ac:dyDescent="0.2">
      <c r="A587" s="279" t="s">
        <v>1506</v>
      </c>
      <c r="B587" s="279" t="s">
        <v>1507</v>
      </c>
      <c r="C587" s="288" t="s">
        <v>1092</v>
      </c>
      <c r="D587" s="279" t="s">
        <v>972</v>
      </c>
    </row>
    <row r="588" spans="1:17" x14ac:dyDescent="0.2">
      <c r="A588" s="279" t="s">
        <v>1792</v>
      </c>
      <c r="B588" s="279" t="s">
        <v>1793</v>
      </c>
      <c r="C588" s="288" t="s">
        <v>1092</v>
      </c>
      <c r="D588" s="279" t="s">
        <v>971</v>
      </c>
    </row>
    <row r="589" spans="1:17" x14ac:dyDescent="0.2">
      <c r="A589" s="279" t="s">
        <v>1794</v>
      </c>
      <c r="B589" s="279" t="s">
        <v>1795</v>
      </c>
      <c r="C589" s="288" t="s">
        <v>1092</v>
      </c>
      <c r="D589" s="279" t="s">
        <v>971</v>
      </c>
    </row>
    <row r="590" spans="1:17" x14ac:dyDescent="0.2">
      <c r="A590" s="279" t="s">
        <v>1508</v>
      </c>
      <c r="B590" s="279" t="s">
        <v>1509</v>
      </c>
      <c r="C590" s="288" t="s">
        <v>1087</v>
      </c>
      <c r="D590" s="279" t="s">
        <v>979</v>
      </c>
    </row>
    <row r="591" spans="1:17" x14ac:dyDescent="0.2">
      <c r="A591" s="279" t="s">
        <v>781</v>
      </c>
      <c r="B591" s="279" t="s">
        <v>909</v>
      </c>
      <c r="C591" s="288" t="s">
        <v>1087</v>
      </c>
      <c r="D591" s="279" t="s">
        <v>979</v>
      </c>
    </row>
    <row r="592" spans="1:17" x14ac:dyDescent="0.2">
      <c r="A592" s="279" t="s">
        <v>1410</v>
      </c>
      <c r="B592" s="279" t="s">
        <v>1411</v>
      </c>
      <c r="C592" s="288" t="s">
        <v>1092</v>
      </c>
      <c r="D592" s="279" t="s">
        <v>1093</v>
      </c>
    </row>
    <row r="593" spans="1:17" x14ac:dyDescent="0.2">
      <c r="A593" s="279" t="s">
        <v>1412</v>
      </c>
      <c r="B593" s="279" t="s">
        <v>1413</v>
      </c>
      <c r="C593" s="288" t="s">
        <v>1092</v>
      </c>
      <c r="D593" s="279" t="s">
        <v>1093</v>
      </c>
    </row>
    <row r="594" spans="1:17" x14ac:dyDescent="0.2">
      <c r="A594" s="279" t="s">
        <v>785</v>
      </c>
      <c r="B594" s="279" t="s">
        <v>786</v>
      </c>
      <c r="C594" s="288" t="s">
        <v>1092</v>
      </c>
      <c r="D594" s="279" t="s">
        <v>1093</v>
      </c>
    </row>
    <row r="595" spans="1:17" x14ac:dyDescent="0.2">
      <c r="A595" s="279" t="s">
        <v>787</v>
      </c>
      <c r="B595" s="279" t="s">
        <v>788</v>
      </c>
      <c r="C595" s="288" t="s">
        <v>1092</v>
      </c>
      <c r="D595" s="279" t="s">
        <v>1093</v>
      </c>
      <c r="L595" s="115"/>
      <c r="M595" s="115"/>
      <c r="N595" s="115"/>
    </row>
    <row r="596" spans="1:17" s="115" customFormat="1" ht="15" customHeight="1" x14ac:dyDescent="0.2">
      <c r="A596" s="279" t="s">
        <v>789</v>
      </c>
      <c r="B596" s="279" t="s">
        <v>790</v>
      </c>
      <c r="C596" s="288" t="s">
        <v>1092</v>
      </c>
      <c r="D596" s="279" t="s">
        <v>1093</v>
      </c>
      <c r="I596" s="1"/>
      <c r="O596" s="1"/>
      <c r="P596" s="1"/>
      <c r="Q596" s="1"/>
    </row>
    <row r="597" spans="1:17" s="115" customFormat="1" ht="15" customHeight="1" x14ac:dyDescent="0.2">
      <c r="A597" s="279" t="s">
        <v>791</v>
      </c>
      <c r="B597" s="279" t="s">
        <v>188</v>
      </c>
      <c r="C597" s="288" t="s">
        <v>1087</v>
      </c>
      <c r="D597" s="279" t="s">
        <v>972</v>
      </c>
    </row>
    <row r="598" spans="1:17" s="115" customFormat="1" ht="15" customHeight="1" x14ac:dyDescent="0.2">
      <c r="A598" s="279" t="s">
        <v>189</v>
      </c>
      <c r="B598" s="279" t="s">
        <v>190</v>
      </c>
      <c r="C598" s="288" t="s">
        <v>1087</v>
      </c>
      <c r="D598" s="279" t="s">
        <v>972</v>
      </c>
      <c r="L598" s="1"/>
      <c r="M598" s="1"/>
      <c r="N598" s="1"/>
    </row>
    <row r="599" spans="1:17" x14ac:dyDescent="0.2">
      <c r="A599" s="279" t="s">
        <v>191</v>
      </c>
      <c r="B599" s="279" t="s">
        <v>192</v>
      </c>
      <c r="C599" s="288" t="s">
        <v>1092</v>
      </c>
      <c r="D599" s="279" t="s">
        <v>1423</v>
      </c>
      <c r="I599" s="115"/>
      <c r="O599" s="115"/>
      <c r="P599" s="115"/>
      <c r="Q599" s="115"/>
    </row>
    <row r="600" spans="1:17" x14ac:dyDescent="0.2">
      <c r="A600" s="279" t="s">
        <v>194</v>
      </c>
      <c r="B600" s="279" t="s">
        <v>1414</v>
      </c>
      <c r="C600" s="288" t="s">
        <v>1087</v>
      </c>
      <c r="D600" s="279" t="s">
        <v>222</v>
      </c>
    </row>
    <row r="601" spans="1:17" x14ac:dyDescent="0.2">
      <c r="A601" s="279" t="s">
        <v>195</v>
      </c>
      <c r="B601" s="279" t="s">
        <v>196</v>
      </c>
      <c r="C601" s="288" t="s">
        <v>1092</v>
      </c>
      <c r="D601" s="279" t="s">
        <v>1093</v>
      </c>
    </row>
    <row r="602" spans="1:17" x14ac:dyDescent="0.2">
      <c r="A602" s="279" t="s">
        <v>1540</v>
      </c>
      <c r="B602" s="279" t="s">
        <v>1587</v>
      </c>
      <c r="C602" s="288" t="s">
        <v>1092</v>
      </c>
      <c r="D602" s="279" t="s">
        <v>1093</v>
      </c>
    </row>
    <row r="603" spans="1:17" x14ac:dyDescent="0.2">
      <c r="A603" s="279" t="s">
        <v>197</v>
      </c>
      <c r="B603" s="279" t="s">
        <v>198</v>
      </c>
      <c r="C603" s="288" t="s">
        <v>1087</v>
      </c>
      <c r="D603" s="279" t="s">
        <v>972</v>
      </c>
    </row>
    <row r="604" spans="1:17" x14ac:dyDescent="0.2">
      <c r="A604" s="279" t="s">
        <v>1415</v>
      </c>
      <c r="B604" s="279" t="s">
        <v>1416</v>
      </c>
      <c r="C604" s="288" t="s">
        <v>1092</v>
      </c>
      <c r="D604" s="279" t="s">
        <v>971</v>
      </c>
    </row>
    <row r="605" spans="1:17" x14ac:dyDescent="0.2">
      <c r="A605" s="279" t="s">
        <v>392</v>
      </c>
      <c r="B605" s="279" t="s">
        <v>393</v>
      </c>
      <c r="C605" s="288" t="s">
        <v>1092</v>
      </c>
      <c r="D605" s="279" t="s">
        <v>971</v>
      </c>
    </row>
    <row r="606" spans="1:17" x14ac:dyDescent="0.2">
      <c r="A606" s="279" t="s">
        <v>224</v>
      </c>
      <c r="B606" s="279" t="s">
        <v>225</v>
      </c>
      <c r="C606" s="288" t="s">
        <v>1092</v>
      </c>
      <c r="D606" s="279" t="s">
        <v>971</v>
      </c>
    </row>
    <row r="607" spans="1:17" x14ac:dyDescent="0.2">
      <c r="A607" s="279" t="s">
        <v>226</v>
      </c>
      <c r="B607" s="279" t="s">
        <v>227</v>
      </c>
      <c r="C607" s="288" t="s">
        <v>1092</v>
      </c>
      <c r="D607" s="279" t="s">
        <v>971</v>
      </c>
    </row>
    <row r="608" spans="1:17" x14ac:dyDescent="0.2">
      <c r="A608" s="279" t="s">
        <v>1417</v>
      </c>
      <c r="B608" s="279" t="s">
        <v>1418</v>
      </c>
      <c r="C608" s="288" t="s">
        <v>1092</v>
      </c>
      <c r="D608" s="279" t="s">
        <v>971</v>
      </c>
    </row>
    <row r="609" spans="1:4" x14ac:dyDescent="0.2">
      <c r="A609" s="279" t="s">
        <v>228</v>
      </c>
      <c r="B609" s="279" t="s">
        <v>229</v>
      </c>
      <c r="C609" s="288" t="s">
        <v>1092</v>
      </c>
      <c r="D609" s="279" t="s">
        <v>971</v>
      </c>
    </row>
    <row r="610" spans="1:4" x14ac:dyDescent="0.2">
      <c r="A610" s="279" t="s">
        <v>230</v>
      </c>
      <c r="B610" s="279" t="s">
        <v>231</v>
      </c>
      <c r="C610" s="288" t="s">
        <v>1092</v>
      </c>
      <c r="D610" s="279" t="s">
        <v>1093</v>
      </c>
    </row>
    <row r="611" spans="1:4" x14ac:dyDescent="0.2">
      <c r="A611" s="279" t="s">
        <v>232</v>
      </c>
      <c r="B611" s="279" t="s">
        <v>1238</v>
      </c>
      <c r="C611" s="288" t="s">
        <v>1092</v>
      </c>
      <c r="D611" s="279" t="s">
        <v>1093</v>
      </c>
    </row>
    <row r="612" spans="1:4" x14ac:dyDescent="0.2">
      <c r="A612" s="279" t="s">
        <v>1124</v>
      </c>
      <c r="B612" s="279" t="s">
        <v>1125</v>
      </c>
      <c r="C612" s="288" t="s">
        <v>1092</v>
      </c>
      <c r="D612" s="279" t="s">
        <v>1093</v>
      </c>
    </row>
    <row r="613" spans="1:4" x14ac:dyDescent="0.2">
      <c r="A613" s="279" t="s">
        <v>1435</v>
      </c>
      <c r="B613" s="279" t="s">
        <v>1369</v>
      </c>
      <c r="C613" s="288" t="s">
        <v>1092</v>
      </c>
      <c r="D613" s="279" t="s">
        <v>1093</v>
      </c>
    </row>
    <row r="614" spans="1:4" x14ac:dyDescent="0.2">
      <c r="A614" s="279" t="s">
        <v>1126</v>
      </c>
      <c r="B614" s="279" t="s">
        <v>1127</v>
      </c>
      <c r="C614" s="288" t="s">
        <v>1092</v>
      </c>
      <c r="D614" s="279" t="s">
        <v>1093</v>
      </c>
    </row>
    <row r="615" spans="1:4" x14ac:dyDescent="0.2">
      <c r="A615" s="279" t="s">
        <v>1128</v>
      </c>
      <c r="B615" s="279" t="s">
        <v>1129</v>
      </c>
      <c r="C615" s="288" t="s">
        <v>1092</v>
      </c>
      <c r="D615" s="279" t="s">
        <v>1093</v>
      </c>
    </row>
    <row r="616" spans="1:4" x14ac:dyDescent="0.2">
      <c r="A616" s="279" t="s">
        <v>1510</v>
      </c>
      <c r="B616" s="279" t="s">
        <v>1588</v>
      </c>
      <c r="C616" s="288" t="s">
        <v>1087</v>
      </c>
      <c r="D616" s="279" t="s">
        <v>222</v>
      </c>
    </row>
    <row r="617" spans="1:4" x14ac:dyDescent="0.2">
      <c r="A617" s="279" t="s">
        <v>1436</v>
      </c>
      <c r="B617" s="279" t="s">
        <v>1370</v>
      </c>
      <c r="C617" s="288" t="s">
        <v>1087</v>
      </c>
      <c r="D617" s="279" t="s">
        <v>222</v>
      </c>
    </row>
    <row r="618" spans="1:4" x14ac:dyDescent="0.2">
      <c r="A618" s="279" t="s">
        <v>1437</v>
      </c>
      <c r="B618" s="279" t="s">
        <v>1371</v>
      </c>
      <c r="C618" s="288" t="s">
        <v>1087</v>
      </c>
      <c r="D618" s="279" t="s">
        <v>222</v>
      </c>
    </row>
    <row r="619" spans="1:4" x14ac:dyDescent="0.2">
      <c r="A619" s="279" t="s">
        <v>1130</v>
      </c>
      <c r="B619" s="279" t="s">
        <v>1131</v>
      </c>
      <c r="C619" s="288" t="s">
        <v>1092</v>
      </c>
      <c r="D619" s="279" t="s">
        <v>972</v>
      </c>
    </row>
    <row r="620" spans="1:4" x14ac:dyDescent="0.2">
      <c r="A620" s="279" t="s">
        <v>1132</v>
      </c>
      <c r="B620" s="279" t="s">
        <v>1133</v>
      </c>
      <c r="C620" s="288" t="s">
        <v>1092</v>
      </c>
      <c r="D620" s="279" t="s">
        <v>972</v>
      </c>
    </row>
    <row r="621" spans="1:4" x14ac:dyDescent="0.2">
      <c r="A621" s="279" t="s">
        <v>1134</v>
      </c>
      <c r="B621" s="279" t="s">
        <v>1135</v>
      </c>
      <c r="C621" s="288" t="s">
        <v>1087</v>
      </c>
      <c r="D621" s="279" t="s">
        <v>979</v>
      </c>
    </row>
    <row r="622" spans="1:4" x14ac:dyDescent="0.2">
      <c r="A622" s="279" t="s">
        <v>1136</v>
      </c>
      <c r="B622" s="279" t="s">
        <v>29</v>
      </c>
      <c r="C622" s="288" t="s">
        <v>1092</v>
      </c>
      <c r="D622" s="279" t="s">
        <v>972</v>
      </c>
    </row>
    <row r="623" spans="1:4" x14ac:dyDescent="0.2">
      <c r="A623" s="279" t="s">
        <v>1511</v>
      </c>
      <c r="B623" s="279" t="s">
        <v>1796</v>
      </c>
      <c r="C623" s="288" t="s">
        <v>1092</v>
      </c>
      <c r="D623" s="279" t="s">
        <v>1093</v>
      </c>
    </row>
    <row r="624" spans="1:4" x14ac:dyDescent="0.2">
      <c r="A624" s="279" t="s">
        <v>1512</v>
      </c>
      <c r="B624" s="279" t="s">
        <v>1797</v>
      </c>
      <c r="C624" s="288" t="s">
        <v>1092</v>
      </c>
      <c r="D624" s="279" t="s">
        <v>1093</v>
      </c>
    </row>
    <row r="625" spans="1:4" x14ac:dyDescent="0.2">
      <c r="A625" s="279" t="s">
        <v>1513</v>
      </c>
      <c r="B625" s="279" t="s">
        <v>1798</v>
      </c>
      <c r="C625" s="288" t="s">
        <v>1092</v>
      </c>
      <c r="D625" s="279" t="s">
        <v>1093</v>
      </c>
    </row>
    <row r="626" spans="1:4" x14ac:dyDescent="0.2">
      <c r="A626" s="279" t="s">
        <v>1514</v>
      </c>
      <c r="B626" s="279" t="s">
        <v>1799</v>
      </c>
      <c r="C626" s="288" t="s">
        <v>1092</v>
      </c>
      <c r="D626" s="279" t="s">
        <v>1093</v>
      </c>
    </row>
    <row r="627" spans="1:4" x14ac:dyDescent="0.2">
      <c r="A627" s="279" t="s">
        <v>1515</v>
      </c>
      <c r="B627" s="279" t="s">
        <v>1800</v>
      </c>
      <c r="C627" s="288" t="s">
        <v>1092</v>
      </c>
      <c r="D627" s="279" t="s">
        <v>1093</v>
      </c>
    </row>
    <row r="628" spans="1:4" x14ac:dyDescent="0.2">
      <c r="A628" s="279" t="s">
        <v>1516</v>
      </c>
      <c r="B628" s="279" t="s">
        <v>1801</v>
      </c>
      <c r="C628" s="288" t="s">
        <v>1092</v>
      </c>
      <c r="D628" s="279" t="s">
        <v>1093</v>
      </c>
    </row>
    <row r="629" spans="1:4" x14ac:dyDescent="0.2">
      <c r="A629" s="279" t="s">
        <v>1517</v>
      </c>
      <c r="B629" s="279" t="s">
        <v>1802</v>
      </c>
      <c r="C629" s="288" t="s">
        <v>1092</v>
      </c>
      <c r="D629" s="279" t="s">
        <v>1093</v>
      </c>
    </row>
    <row r="630" spans="1:4" x14ac:dyDescent="0.2">
      <c r="A630" s="279" t="s">
        <v>1518</v>
      </c>
      <c r="B630" s="279" t="s">
        <v>1803</v>
      </c>
      <c r="C630" s="288" t="s">
        <v>1092</v>
      </c>
      <c r="D630" s="279" t="s">
        <v>1093</v>
      </c>
    </row>
    <row r="631" spans="1:4" x14ac:dyDescent="0.2">
      <c r="A631" s="279" t="s">
        <v>1137</v>
      </c>
      <c r="B631" s="279" t="s">
        <v>1138</v>
      </c>
      <c r="C631" s="288" t="s">
        <v>1087</v>
      </c>
      <c r="D631" s="279" t="s">
        <v>222</v>
      </c>
    </row>
    <row r="632" spans="1:4" x14ac:dyDescent="0.2">
      <c r="A632" s="279" t="s">
        <v>1257</v>
      </c>
      <c r="B632" s="279" t="s">
        <v>1258</v>
      </c>
      <c r="C632" s="288" t="s">
        <v>1087</v>
      </c>
      <c r="D632" s="279" t="s">
        <v>222</v>
      </c>
    </row>
    <row r="633" spans="1:4" x14ac:dyDescent="0.2">
      <c r="A633" s="279" t="s">
        <v>1419</v>
      </c>
      <c r="B633" s="279" t="s">
        <v>1420</v>
      </c>
      <c r="C633" s="288" t="s">
        <v>1087</v>
      </c>
      <c r="D633" s="279" t="s">
        <v>972</v>
      </c>
    </row>
    <row r="634" spans="1:4" x14ac:dyDescent="0.2">
      <c r="A634" s="279" t="s">
        <v>1804</v>
      </c>
      <c r="B634" s="279" t="s">
        <v>1805</v>
      </c>
      <c r="C634" s="288" t="s">
        <v>1092</v>
      </c>
      <c r="D634" s="279" t="s">
        <v>972</v>
      </c>
    </row>
    <row r="635" spans="1:4" x14ac:dyDescent="0.2">
      <c r="A635" s="279" t="s">
        <v>1806</v>
      </c>
      <c r="B635" s="279" t="s">
        <v>1807</v>
      </c>
      <c r="C635" s="288" t="s">
        <v>1092</v>
      </c>
      <c r="D635" s="279" t="s">
        <v>972</v>
      </c>
    </row>
    <row r="636" spans="1:4" x14ac:dyDescent="0.2">
      <c r="A636" s="279" t="s">
        <v>1139</v>
      </c>
      <c r="B636" s="279" t="s">
        <v>1140</v>
      </c>
      <c r="C636" s="288" t="s">
        <v>1092</v>
      </c>
      <c r="D636" s="279" t="s">
        <v>972</v>
      </c>
    </row>
    <row r="637" spans="1:4" x14ac:dyDescent="0.2">
      <c r="A637" s="279" t="s">
        <v>1141</v>
      </c>
      <c r="B637" s="279" t="s">
        <v>1142</v>
      </c>
      <c r="C637" s="288" t="s">
        <v>1087</v>
      </c>
      <c r="D637" s="279" t="s">
        <v>222</v>
      </c>
    </row>
    <row r="638" spans="1:4" x14ac:dyDescent="0.2">
      <c r="A638" s="279" t="s">
        <v>1143</v>
      </c>
      <c r="B638" s="279" t="s">
        <v>30</v>
      </c>
      <c r="C638" s="288" t="s">
        <v>1087</v>
      </c>
      <c r="D638" s="279" t="s">
        <v>972</v>
      </c>
    </row>
    <row r="639" spans="1:4" x14ac:dyDescent="0.2">
      <c r="A639" s="279" t="s">
        <v>1519</v>
      </c>
      <c r="B639" s="279" t="s">
        <v>1589</v>
      </c>
      <c r="C639" s="288" t="s">
        <v>1092</v>
      </c>
      <c r="D639" s="279" t="s">
        <v>1423</v>
      </c>
    </row>
    <row r="640" spans="1:4" x14ac:dyDescent="0.2">
      <c r="A640" s="279" t="s">
        <v>1144</v>
      </c>
      <c r="B640" s="279" t="s">
        <v>1145</v>
      </c>
      <c r="C640" s="288" t="s">
        <v>1087</v>
      </c>
      <c r="D640" s="279" t="s">
        <v>222</v>
      </c>
    </row>
    <row r="641" spans="1:4" x14ac:dyDescent="0.2">
      <c r="A641" s="279" t="s">
        <v>1024</v>
      </c>
      <c r="B641" s="279" t="s">
        <v>1025</v>
      </c>
      <c r="C641" s="288" t="s">
        <v>1092</v>
      </c>
      <c r="D641" s="279" t="s">
        <v>971</v>
      </c>
    </row>
    <row r="642" spans="1:4" x14ac:dyDescent="0.2">
      <c r="A642" s="279" t="s">
        <v>1026</v>
      </c>
      <c r="B642" s="279" t="s">
        <v>1027</v>
      </c>
      <c r="C642" s="288" t="s">
        <v>1092</v>
      </c>
      <c r="D642" s="279" t="s">
        <v>971</v>
      </c>
    </row>
    <row r="643" spans="1:4" x14ac:dyDescent="0.2">
      <c r="A643" s="279" t="s">
        <v>1028</v>
      </c>
      <c r="B643" s="279" t="s">
        <v>1029</v>
      </c>
      <c r="C643" s="288" t="s">
        <v>1092</v>
      </c>
      <c r="D643" s="279" t="s">
        <v>971</v>
      </c>
    </row>
    <row r="644" spans="1:4" x14ac:dyDescent="0.2">
      <c r="A644" s="279" t="s">
        <v>1030</v>
      </c>
      <c r="B644" s="279" t="s">
        <v>1031</v>
      </c>
      <c r="C644" s="288" t="s">
        <v>1092</v>
      </c>
      <c r="D644" s="279" t="s">
        <v>971</v>
      </c>
    </row>
    <row r="645" spans="1:4" x14ac:dyDescent="0.2">
      <c r="A645" s="279" t="s">
        <v>1032</v>
      </c>
      <c r="B645" s="279" t="s">
        <v>1033</v>
      </c>
      <c r="C645" s="288" t="s">
        <v>1087</v>
      </c>
      <c r="D645" s="279" t="s">
        <v>222</v>
      </c>
    </row>
    <row r="646" spans="1:4" x14ac:dyDescent="0.2">
      <c r="A646" s="279" t="s">
        <v>1034</v>
      </c>
      <c r="B646" s="279" t="s">
        <v>1035</v>
      </c>
      <c r="C646" s="288" t="s">
        <v>1087</v>
      </c>
      <c r="D646" s="279" t="s">
        <v>222</v>
      </c>
    </row>
    <row r="647" spans="1:4" x14ac:dyDescent="0.2">
      <c r="A647" s="279" t="s">
        <v>1036</v>
      </c>
      <c r="B647" s="279" t="s">
        <v>1037</v>
      </c>
      <c r="C647" s="288" t="s">
        <v>1087</v>
      </c>
      <c r="D647" s="279" t="s">
        <v>972</v>
      </c>
    </row>
    <row r="648" spans="1:4" x14ac:dyDescent="0.2">
      <c r="A648" s="279" t="s">
        <v>1038</v>
      </c>
      <c r="B648" s="279" t="s">
        <v>1039</v>
      </c>
      <c r="C648" s="288" t="s">
        <v>1087</v>
      </c>
      <c r="D648" s="279" t="s">
        <v>222</v>
      </c>
    </row>
    <row r="649" spans="1:4" x14ac:dyDescent="0.2">
      <c r="A649" s="279" t="s">
        <v>1040</v>
      </c>
      <c r="B649" s="279" t="s">
        <v>1041</v>
      </c>
      <c r="C649" s="289" t="s">
        <v>1087</v>
      </c>
      <c r="D649" s="283" t="s">
        <v>222</v>
      </c>
    </row>
    <row r="650" spans="1:4" x14ac:dyDescent="0.2">
      <c r="A650" s="279" t="s">
        <v>1042</v>
      </c>
      <c r="B650" s="279" t="s">
        <v>1259</v>
      </c>
      <c r="C650" s="288" t="s">
        <v>1087</v>
      </c>
      <c r="D650" s="279" t="s">
        <v>972</v>
      </c>
    </row>
    <row r="651" spans="1:4" x14ac:dyDescent="0.2">
      <c r="A651" s="279" t="s">
        <v>31</v>
      </c>
      <c r="B651" s="279" t="s">
        <v>31</v>
      </c>
      <c r="C651" s="288" t="s">
        <v>1087</v>
      </c>
      <c r="D651" s="279" t="s">
        <v>972</v>
      </c>
    </row>
    <row r="652" spans="1:4" x14ac:dyDescent="0.2">
      <c r="A652" s="279" t="s">
        <v>1043</v>
      </c>
      <c r="B652" s="279" t="s">
        <v>1260</v>
      </c>
      <c r="C652" s="288" t="s">
        <v>1087</v>
      </c>
      <c r="D652" s="279" t="s">
        <v>222</v>
      </c>
    </row>
    <row r="653" spans="1:4" x14ac:dyDescent="0.2">
      <c r="A653" s="279" t="s">
        <v>1044</v>
      </c>
      <c r="B653" s="279" t="s">
        <v>1261</v>
      </c>
      <c r="C653" s="288" t="s">
        <v>1087</v>
      </c>
      <c r="D653" s="279" t="s">
        <v>972</v>
      </c>
    </row>
    <row r="654" spans="1:4" x14ac:dyDescent="0.2">
      <c r="A654" s="279" t="s">
        <v>1045</v>
      </c>
      <c r="B654" s="279" t="s">
        <v>254</v>
      </c>
      <c r="C654" s="288" t="s">
        <v>1087</v>
      </c>
      <c r="D654" s="279" t="s">
        <v>972</v>
      </c>
    </row>
    <row r="655" spans="1:4" x14ac:dyDescent="0.2">
      <c r="A655" s="279" t="s">
        <v>1231</v>
      </c>
      <c r="B655" s="279" t="s">
        <v>1262</v>
      </c>
      <c r="C655" s="288" t="s">
        <v>1087</v>
      </c>
      <c r="D655" s="279" t="s">
        <v>222</v>
      </c>
    </row>
    <row r="656" spans="1:4" x14ac:dyDescent="0.2">
      <c r="A656" s="279" t="s">
        <v>255</v>
      </c>
      <c r="B656" s="279" t="s">
        <v>1263</v>
      </c>
      <c r="C656" s="288" t="s">
        <v>1087</v>
      </c>
      <c r="D656" s="279" t="s">
        <v>972</v>
      </c>
    </row>
    <row r="657" spans="1:4" x14ac:dyDescent="0.2">
      <c r="A657" s="279" t="s">
        <v>256</v>
      </c>
      <c r="B657" s="279" t="s">
        <v>257</v>
      </c>
      <c r="C657" s="288" t="s">
        <v>1087</v>
      </c>
      <c r="D657" s="279" t="s">
        <v>222</v>
      </c>
    </row>
    <row r="658" spans="1:4" x14ac:dyDescent="0.2">
      <c r="A658" s="279" t="s">
        <v>258</v>
      </c>
      <c r="B658" s="279" t="s">
        <v>259</v>
      </c>
      <c r="C658" s="288" t="s">
        <v>1092</v>
      </c>
      <c r="D658" s="279" t="s">
        <v>971</v>
      </c>
    </row>
    <row r="659" spans="1:4" x14ac:dyDescent="0.2">
      <c r="A659" s="279" t="s">
        <v>260</v>
      </c>
      <c r="B659" s="279" t="s">
        <v>261</v>
      </c>
      <c r="C659" s="288" t="s">
        <v>1092</v>
      </c>
      <c r="D659" s="279" t="s">
        <v>971</v>
      </c>
    </row>
    <row r="660" spans="1:4" x14ac:dyDescent="0.2">
      <c r="A660" s="279" t="s">
        <v>262</v>
      </c>
      <c r="B660" s="279" t="s">
        <v>263</v>
      </c>
      <c r="C660" s="288" t="s">
        <v>1092</v>
      </c>
      <c r="D660" s="279" t="s">
        <v>971</v>
      </c>
    </row>
    <row r="661" spans="1:4" x14ac:dyDescent="0.2">
      <c r="A661" s="279" t="s">
        <v>883</v>
      </c>
      <c r="B661" s="279" t="s">
        <v>884</v>
      </c>
      <c r="C661" s="288" t="s">
        <v>1087</v>
      </c>
      <c r="D661" s="279" t="s">
        <v>979</v>
      </c>
    </row>
    <row r="662" spans="1:4" x14ac:dyDescent="0.2">
      <c r="A662" s="279" t="s">
        <v>885</v>
      </c>
      <c r="B662" s="279" t="s">
        <v>886</v>
      </c>
      <c r="C662" s="288" t="s">
        <v>1087</v>
      </c>
      <c r="D662" s="279" t="s">
        <v>222</v>
      </c>
    </row>
    <row r="663" spans="1:4" x14ac:dyDescent="0.2">
      <c r="A663" s="281" t="s">
        <v>887</v>
      </c>
      <c r="B663" s="281" t="s">
        <v>1003</v>
      </c>
      <c r="C663" s="288" t="s">
        <v>1087</v>
      </c>
      <c r="D663" s="281" t="s">
        <v>979</v>
      </c>
    </row>
    <row r="664" spans="1:4" x14ac:dyDescent="0.2">
      <c r="A664" s="279" t="s">
        <v>1123</v>
      </c>
      <c r="B664" s="279" t="s">
        <v>1004</v>
      </c>
      <c r="C664" s="288" t="s">
        <v>1087</v>
      </c>
      <c r="D664" s="279" t="s">
        <v>222</v>
      </c>
    </row>
    <row r="665" spans="1:4" x14ac:dyDescent="0.2">
      <c r="A665" s="279" t="s">
        <v>1005</v>
      </c>
      <c r="B665" s="279" t="s">
        <v>1006</v>
      </c>
      <c r="C665" s="288" t="s">
        <v>1087</v>
      </c>
      <c r="D665" s="279" t="s">
        <v>222</v>
      </c>
    </row>
    <row r="666" spans="1:4" x14ac:dyDescent="0.2">
      <c r="A666" s="279" t="s">
        <v>1007</v>
      </c>
      <c r="B666" s="279" t="s">
        <v>1008</v>
      </c>
      <c r="C666" s="288" t="s">
        <v>1087</v>
      </c>
      <c r="D666" s="279" t="s">
        <v>979</v>
      </c>
    </row>
    <row r="667" spans="1:4" x14ac:dyDescent="0.2">
      <c r="A667" s="279" t="s">
        <v>105</v>
      </c>
      <c r="B667" s="279" t="s">
        <v>106</v>
      </c>
      <c r="C667" s="288" t="s">
        <v>1087</v>
      </c>
      <c r="D667" s="279" t="s">
        <v>222</v>
      </c>
    </row>
    <row r="668" spans="1:4" x14ac:dyDescent="0.2">
      <c r="A668" s="279" t="s">
        <v>1438</v>
      </c>
      <c r="B668" s="279" t="s">
        <v>1372</v>
      </c>
      <c r="C668" s="288" t="s">
        <v>1087</v>
      </c>
      <c r="D668" s="279" t="s">
        <v>222</v>
      </c>
    </row>
    <row r="669" spans="1:4" x14ac:dyDescent="0.2">
      <c r="A669" s="279" t="s">
        <v>264</v>
      </c>
      <c r="B669" s="279" t="s">
        <v>265</v>
      </c>
      <c r="C669" s="288" t="s">
        <v>1087</v>
      </c>
      <c r="D669" s="279" t="s">
        <v>972</v>
      </c>
    </row>
    <row r="670" spans="1:4" x14ac:dyDescent="0.2">
      <c r="A670" s="279" t="s">
        <v>266</v>
      </c>
      <c r="B670" s="279" t="s">
        <v>267</v>
      </c>
      <c r="C670" s="288" t="s">
        <v>1087</v>
      </c>
      <c r="D670" s="279" t="s">
        <v>972</v>
      </c>
    </row>
    <row r="671" spans="1:4" x14ac:dyDescent="0.2">
      <c r="A671" s="279" t="s">
        <v>268</v>
      </c>
      <c r="B671" s="279" t="s">
        <v>269</v>
      </c>
      <c r="C671" s="288" t="s">
        <v>1087</v>
      </c>
      <c r="D671" s="279" t="s">
        <v>972</v>
      </c>
    </row>
    <row r="672" spans="1:4" x14ac:dyDescent="0.2">
      <c r="A672" s="279" t="s">
        <v>1629</v>
      </c>
      <c r="B672" s="279" t="s">
        <v>1808</v>
      </c>
      <c r="C672" s="288" t="s">
        <v>1092</v>
      </c>
      <c r="D672" s="279" t="s">
        <v>971</v>
      </c>
    </row>
    <row r="673" spans="1:4" x14ac:dyDescent="0.2">
      <c r="A673" s="279" t="s">
        <v>1630</v>
      </c>
      <c r="B673" s="279" t="s">
        <v>1809</v>
      </c>
      <c r="C673" s="288" t="s">
        <v>1092</v>
      </c>
      <c r="D673" s="279" t="s">
        <v>971</v>
      </c>
    </row>
    <row r="674" spans="1:4" x14ac:dyDescent="0.2">
      <c r="A674" s="279" t="s">
        <v>1631</v>
      </c>
      <c r="B674" s="279" t="s">
        <v>1810</v>
      </c>
      <c r="C674" s="288" t="s">
        <v>1092</v>
      </c>
      <c r="D674" s="279" t="s">
        <v>971</v>
      </c>
    </row>
    <row r="675" spans="1:4" x14ac:dyDescent="0.2">
      <c r="A675" s="279" t="s">
        <v>1632</v>
      </c>
      <c r="B675" s="279" t="s">
        <v>1811</v>
      </c>
      <c r="C675" s="288" t="s">
        <v>1092</v>
      </c>
      <c r="D675" s="279" t="s">
        <v>971</v>
      </c>
    </row>
    <row r="676" spans="1:4" x14ac:dyDescent="0.2">
      <c r="A676" s="279" t="s">
        <v>270</v>
      </c>
      <c r="B676" s="279" t="s">
        <v>271</v>
      </c>
      <c r="C676" s="288" t="s">
        <v>1087</v>
      </c>
      <c r="D676" s="279" t="s">
        <v>972</v>
      </c>
    </row>
    <row r="677" spans="1:4" x14ac:dyDescent="0.2">
      <c r="A677" s="279" t="s">
        <v>272</v>
      </c>
      <c r="B677" s="279" t="s">
        <v>273</v>
      </c>
      <c r="C677" s="288" t="s">
        <v>1087</v>
      </c>
      <c r="D677" s="279" t="s">
        <v>972</v>
      </c>
    </row>
    <row r="678" spans="1:4" x14ac:dyDescent="0.2">
      <c r="A678" s="279" t="s">
        <v>274</v>
      </c>
      <c r="B678" s="279" t="s">
        <v>304</v>
      </c>
      <c r="C678" s="288" t="s">
        <v>1087</v>
      </c>
      <c r="D678" s="279" t="s">
        <v>972</v>
      </c>
    </row>
    <row r="679" spans="1:4" x14ac:dyDescent="0.2">
      <c r="A679" s="279" t="s">
        <v>1232</v>
      </c>
      <c r="B679" s="279" t="s">
        <v>1590</v>
      </c>
      <c r="C679" s="288" t="s">
        <v>1092</v>
      </c>
      <c r="D679" s="279" t="s">
        <v>971</v>
      </c>
    </row>
    <row r="680" spans="1:4" x14ac:dyDescent="0.2">
      <c r="A680" s="279" t="s">
        <v>305</v>
      </c>
      <c r="B680" s="279" t="s">
        <v>1812</v>
      </c>
      <c r="C680" s="288" t="s">
        <v>1092</v>
      </c>
      <c r="D680" s="279" t="s">
        <v>1423</v>
      </c>
    </row>
    <row r="681" spans="1:4" x14ac:dyDescent="0.2">
      <c r="A681" s="279" t="s">
        <v>306</v>
      </c>
      <c r="B681" s="279" t="s">
        <v>307</v>
      </c>
      <c r="C681" s="288" t="s">
        <v>1087</v>
      </c>
      <c r="D681" s="279" t="s">
        <v>972</v>
      </c>
    </row>
    <row r="682" spans="1:4" x14ac:dyDescent="0.2">
      <c r="A682" s="279" t="s">
        <v>308</v>
      </c>
      <c r="B682" s="279" t="s">
        <v>309</v>
      </c>
      <c r="C682" s="288" t="s">
        <v>1087</v>
      </c>
      <c r="D682" s="279" t="s">
        <v>972</v>
      </c>
    </row>
    <row r="683" spans="1:4" x14ac:dyDescent="0.2">
      <c r="A683" s="279" t="s">
        <v>310</v>
      </c>
      <c r="B683" s="279" t="s">
        <v>311</v>
      </c>
      <c r="C683" s="288" t="s">
        <v>1087</v>
      </c>
      <c r="D683" s="279" t="s">
        <v>979</v>
      </c>
    </row>
    <row r="684" spans="1:4" x14ac:dyDescent="0.2">
      <c r="A684" s="279" t="s">
        <v>1046</v>
      </c>
      <c r="B684" s="279" t="s">
        <v>1046</v>
      </c>
      <c r="C684" s="288" t="s">
        <v>1092</v>
      </c>
      <c r="D684" s="279" t="s">
        <v>1093</v>
      </c>
    </row>
    <row r="685" spans="1:4" x14ac:dyDescent="0.2">
      <c r="A685" s="279" t="s">
        <v>312</v>
      </c>
      <c r="B685" s="279" t="s">
        <v>313</v>
      </c>
      <c r="C685" s="288" t="s">
        <v>1087</v>
      </c>
      <c r="D685" s="279" t="s">
        <v>972</v>
      </c>
    </row>
    <row r="686" spans="1:4" x14ac:dyDescent="0.2">
      <c r="A686" s="279" t="s">
        <v>314</v>
      </c>
      <c r="B686" s="279" t="s">
        <v>315</v>
      </c>
      <c r="C686" s="288" t="s">
        <v>1087</v>
      </c>
      <c r="D686" s="279" t="s">
        <v>972</v>
      </c>
    </row>
    <row r="687" spans="1:4" x14ac:dyDescent="0.2">
      <c r="A687" s="279" t="s">
        <v>316</v>
      </c>
      <c r="B687" s="279" t="s">
        <v>317</v>
      </c>
      <c r="C687" s="288" t="s">
        <v>1087</v>
      </c>
      <c r="D687" s="279" t="s">
        <v>972</v>
      </c>
    </row>
    <row r="688" spans="1:4" x14ac:dyDescent="0.2">
      <c r="A688" s="279" t="s">
        <v>1813</v>
      </c>
      <c r="B688" s="279" t="s">
        <v>1814</v>
      </c>
      <c r="C688" s="288" t="s">
        <v>1087</v>
      </c>
      <c r="D688" s="279" t="s">
        <v>972</v>
      </c>
    </row>
    <row r="689" spans="1:4" x14ac:dyDescent="0.2">
      <c r="A689" s="279" t="s">
        <v>318</v>
      </c>
      <c r="B689" s="279" t="s">
        <v>319</v>
      </c>
      <c r="C689" s="288" t="s">
        <v>1087</v>
      </c>
      <c r="D689" s="279" t="s">
        <v>222</v>
      </c>
    </row>
    <row r="690" spans="1:4" x14ac:dyDescent="0.2">
      <c r="A690" s="279" t="s">
        <v>1541</v>
      </c>
      <c r="B690" s="279" t="s">
        <v>1591</v>
      </c>
      <c r="C690" s="288" t="s">
        <v>1087</v>
      </c>
      <c r="D690" s="279" t="s">
        <v>972</v>
      </c>
    </row>
    <row r="691" spans="1:4" x14ac:dyDescent="0.2">
      <c r="A691" s="279" t="s">
        <v>320</v>
      </c>
      <c r="B691" s="279" t="s">
        <v>1427</v>
      </c>
      <c r="C691" s="288" t="s">
        <v>1087</v>
      </c>
      <c r="D691" s="279" t="s">
        <v>972</v>
      </c>
    </row>
    <row r="692" spans="1:4" x14ac:dyDescent="0.2">
      <c r="A692" s="279" t="s">
        <v>321</v>
      </c>
      <c r="B692" s="279" t="s">
        <v>32</v>
      </c>
      <c r="C692" s="288" t="s">
        <v>1087</v>
      </c>
      <c r="D692" s="279" t="s">
        <v>222</v>
      </c>
    </row>
    <row r="693" spans="1:4" x14ac:dyDescent="0.2">
      <c r="A693" s="279" t="s">
        <v>322</v>
      </c>
      <c r="B693" s="279" t="s">
        <v>323</v>
      </c>
      <c r="C693" s="288" t="s">
        <v>1087</v>
      </c>
      <c r="D693" s="279" t="s">
        <v>222</v>
      </c>
    </row>
    <row r="694" spans="1:4" x14ac:dyDescent="0.2">
      <c r="A694" s="279" t="s">
        <v>324</v>
      </c>
      <c r="B694" s="279" t="s">
        <v>325</v>
      </c>
      <c r="C694" s="288" t="s">
        <v>1087</v>
      </c>
      <c r="D694" s="279" t="s">
        <v>222</v>
      </c>
    </row>
    <row r="695" spans="1:4" x14ac:dyDescent="0.2">
      <c r="A695" s="279" t="s">
        <v>326</v>
      </c>
      <c r="B695" s="279" t="s">
        <v>1264</v>
      </c>
      <c r="C695" s="288" t="s">
        <v>1087</v>
      </c>
      <c r="D695" s="279" t="s">
        <v>222</v>
      </c>
    </row>
    <row r="696" spans="1:4" x14ac:dyDescent="0.2">
      <c r="A696" s="279" t="s">
        <v>327</v>
      </c>
      <c r="B696" s="279" t="s">
        <v>328</v>
      </c>
      <c r="C696" s="288" t="s">
        <v>1087</v>
      </c>
      <c r="D696" s="279" t="s">
        <v>222</v>
      </c>
    </row>
    <row r="697" spans="1:4" x14ac:dyDescent="0.2">
      <c r="A697" s="279" t="s">
        <v>329</v>
      </c>
      <c r="B697" s="279" t="s">
        <v>330</v>
      </c>
      <c r="C697" s="288" t="s">
        <v>1087</v>
      </c>
      <c r="D697" s="279" t="s">
        <v>979</v>
      </c>
    </row>
    <row r="698" spans="1:4" x14ac:dyDescent="0.2">
      <c r="A698" s="279" t="s">
        <v>331</v>
      </c>
      <c r="B698" s="279" t="s">
        <v>332</v>
      </c>
      <c r="C698" s="288" t="s">
        <v>1087</v>
      </c>
      <c r="D698" s="279" t="s">
        <v>979</v>
      </c>
    </row>
    <row r="699" spans="1:4" x14ac:dyDescent="0.2">
      <c r="A699" s="279" t="s">
        <v>333</v>
      </c>
      <c r="B699" s="279" t="s">
        <v>1815</v>
      </c>
      <c r="C699" s="288" t="s">
        <v>1087</v>
      </c>
      <c r="D699" s="279" t="s">
        <v>972</v>
      </c>
    </row>
    <row r="700" spans="1:4" x14ac:dyDescent="0.2">
      <c r="A700" s="279" t="s">
        <v>737</v>
      </c>
      <c r="B700" s="279" t="s">
        <v>738</v>
      </c>
      <c r="C700" s="288" t="s">
        <v>1087</v>
      </c>
      <c r="D700" s="279" t="s">
        <v>972</v>
      </c>
    </row>
    <row r="701" spans="1:4" x14ac:dyDescent="0.2">
      <c r="A701" s="279" t="s">
        <v>739</v>
      </c>
      <c r="B701" s="279" t="s">
        <v>740</v>
      </c>
      <c r="C701" s="288" t="s">
        <v>1087</v>
      </c>
      <c r="D701" s="279" t="s">
        <v>972</v>
      </c>
    </row>
    <row r="702" spans="1:4" x14ac:dyDescent="0.2">
      <c r="A702" s="279" t="s">
        <v>741</v>
      </c>
      <c r="B702" s="279" t="s">
        <v>742</v>
      </c>
      <c r="C702" s="288" t="s">
        <v>1087</v>
      </c>
      <c r="D702" s="279" t="s">
        <v>972</v>
      </c>
    </row>
    <row r="703" spans="1:4" x14ac:dyDescent="0.2">
      <c r="A703" s="279" t="s">
        <v>1233</v>
      </c>
      <c r="B703" s="279" t="s">
        <v>1234</v>
      </c>
      <c r="C703" s="288" t="s">
        <v>1087</v>
      </c>
      <c r="D703" s="279" t="s">
        <v>979</v>
      </c>
    </row>
    <row r="704" spans="1:4" x14ac:dyDescent="0.2">
      <c r="A704" s="279" t="s">
        <v>1542</v>
      </c>
      <c r="B704" s="279" t="s">
        <v>1592</v>
      </c>
      <c r="C704" s="288" t="s">
        <v>1087</v>
      </c>
      <c r="D704" s="279" t="s">
        <v>979</v>
      </c>
    </row>
    <row r="705" spans="1:4" x14ac:dyDescent="0.2">
      <c r="A705" s="279" t="s">
        <v>743</v>
      </c>
      <c r="B705" s="279" t="s">
        <v>744</v>
      </c>
      <c r="C705" s="288" t="s">
        <v>1087</v>
      </c>
      <c r="D705" s="279" t="s">
        <v>979</v>
      </c>
    </row>
    <row r="706" spans="1:4" x14ac:dyDescent="0.2">
      <c r="A706" s="279" t="s">
        <v>745</v>
      </c>
      <c r="B706" s="279" t="s">
        <v>746</v>
      </c>
      <c r="C706" s="288" t="s">
        <v>1087</v>
      </c>
      <c r="D706" s="279" t="s">
        <v>979</v>
      </c>
    </row>
    <row r="707" spans="1:4" x14ac:dyDescent="0.2">
      <c r="A707" s="279" t="s">
        <v>747</v>
      </c>
      <c r="B707" s="279" t="s">
        <v>1428</v>
      </c>
      <c r="C707" s="289" t="s">
        <v>1087</v>
      </c>
      <c r="D707" s="283" t="s">
        <v>979</v>
      </c>
    </row>
    <row r="708" spans="1:4" x14ac:dyDescent="0.2">
      <c r="A708" s="279" t="s">
        <v>748</v>
      </c>
      <c r="B708" s="279" t="s">
        <v>749</v>
      </c>
      <c r="C708" s="288" t="s">
        <v>1087</v>
      </c>
      <c r="D708" s="279" t="s">
        <v>972</v>
      </c>
    </row>
    <row r="709" spans="1:4" x14ac:dyDescent="0.2">
      <c r="A709" s="279" t="s">
        <v>1245</v>
      </c>
      <c r="B709" s="279" t="s">
        <v>1421</v>
      </c>
      <c r="C709" s="288" t="s">
        <v>1087</v>
      </c>
      <c r="D709" s="279" t="s">
        <v>972</v>
      </c>
    </row>
    <row r="710" spans="1:4" x14ac:dyDescent="0.2">
      <c r="A710" s="279" t="s">
        <v>750</v>
      </c>
      <c r="B710" s="279" t="s">
        <v>1429</v>
      </c>
      <c r="C710" s="288" t="s">
        <v>1087</v>
      </c>
      <c r="D710" s="279" t="s">
        <v>972</v>
      </c>
    </row>
    <row r="711" spans="1:4" x14ac:dyDescent="0.2">
      <c r="A711" s="279" t="s">
        <v>33</v>
      </c>
      <c r="B711" s="279" t="s">
        <v>34</v>
      </c>
      <c r="C711" s="288" t="s">
        <v>1092</v>
      </c>
      <c r="D711" s="279" t="s">
        <v>1093</v>
      </c>
    </row>
    <row r="712" spans="1:4" x14ac:dyDescent="0.2">
      <c r="A712" s="279" t="s">
        <v>35</v>
      </c>
      <c r="B712" s="279" t="s">
        <v>36</v>
      </c>
      <c r="C712" s="288" t="s">
        <v>1092</v>
      </c>
      <c r="D712" s="279" t="s">
        <v>1093</v>
      </c>
    </row>
    <row r="713" spans="1:4" x14ac:dyDescent="0.2">
      <c r="A713" s="279" t="s">
        <v>37</v>
      </c>
      <c r="B713" s="279" t="s">
        <v>37</v>
      </c>
      <c r="C713" s="288" t="s">
        <v>1092</v>
      </c>
      <c r="D713" s="279" t="s">
        <v>1093</v>
      </c>
    </row>
    <row r="714" spans="1:4" x14ac:dyDescent="0.2">
      <c r="A714" s="279" t="s">
        <v>415</v>
      </c>
      <c r="B714" s="279" t="s">
        <v>38</v>
      </c>
      <c r="C714" s="288" t="s">
        <v>1092</v>
      </c>
      <c r="D714" s="279" t="s">
        <v>1093</v>
      </c>
    </row>
    <row r="715" spans="1:4" x14ac:dyDescent="0.2">
      <c r="A715" s="279" t="s">
        <v>1322</v>
      </c>
      <c r="B715" s="279" t="s">
        <v>1323</v>
      </c>
      <c r="C715" s="288" t="s">
        <v>1087</v>
      </c>
      <c r="D715" s="279" t="s">
        <v>222</v>
      </c>
    </row>
    <row r="716" spans="1:4" x14ac:dyDescent="0.2">
      <c r="A716" s="279" t="s">
        <v>216</v>
      </c>
      <c r="B716" s="279" t="s">
        <v>217</v>
      </c>
      <c r="C716" s="288" t="s">
        <v>1092</v>
      </c>
      <c r="D716" s="279" t="s">
        <v>1093</v>
      </c>
    </row>
    <row r="717" spans="1:4" x14ac:dyDescent="0.2">
      <c r="A717" s="279" t="s">
        <v>218</v>
      </c>
      <c r="B717" s="279" t="s">
        <v>219</v>
      </c>
      <c r="C717" s="288" t="s">
        <v>1092</v>
      </c>
      <c r="D717" s="279" t="s">
        <v>1093</v>
      </c>
    </row>
    <row r="718" spans="1:4" x14ac:dyDescent="0.2">
      <c r="A718" s="279" t="s">
        <v>220</v>
      </c>
      <c r="B718" s="279" t="s">
        <v>221</v>
      </c>
      <c r="C718" s="288" t="s">
        <v>1092</v>
      </c>
      <c r="D718" s="279" t="s">
        <v>1093</v>
      </c>
    </row>
    <row r="719" spans="1:4" x14ac:dyDescent="0.2">
      <c r="A719" s="279" t="s">
        <v>1324</v>
      </c>
      <c r="B719" s="279" t="s">
        <v>1325</v>
      </c>
      <c r="C719" s="288" t="s">
        <v>1092</v>
      </c>
      <c r="D719" s="279" t="s">
        <v>971</v>
      </c>
    </row>
    <row r="720" spans="1:4" x14ac:dyDescent="0.2">
      <c r="A720" s="279" t="s">
        <v>1520</v>
      </c>
      <c r="B720" s="279" t="s">
        <v>1593</v>
      </c>
      <c r="C720" s="288" t="s">
        <v>1092</v>
      </c>
      <c r="D720" s="279" t="s">
        <v>971</v>
      </c>
    </row>
    <row r="721" spans="1:4" x14ac:dyDescent="0.2">
      <c r="A721" s="279" t="s">
        <v>815</v>
      </c>
      <c r="B721" s="279" t="s">
        <v>816</v>
      </c>
      <c r="C721" s="288" t="s">
        <v>1092</v>
      </c>
      <c r="D721" s="279" t="s">
        <v>971</v>
      </c>
    </row>
    <row r="722" spans="1:4" x14ac:dyDescent="0.2">
      <c r="A722" s="10" t="s">
        <v>817</v>
      </c>
      <c r="B722" s="10" t="s">
        <v>818</v>
      </c>
      <c r="C722" s="278" t="s">
        <v>1092</v>
      </c>
      <c r="D722" s="10" t="s">
        <v>971</v>
      </c>
    </row>
    <row r="723" spans="1:4" x14ac:dyDescent="0.2">
      <c r="A723" s="10" t="s">
        <v>1816</v>
      </c>
      <c r="B723" s="10" t="s">
        <v>1817</v>
      </c>
      <c r="C723" s="278" t="s">
        <v>1092</v>
      </c>
      <c r="D723" s="10" t="s">
        <v>972</v>
      </c>
    </row>
    <row r="724" spans="1:4" x14ac:dyDescent="0.2">
      <c r="A724" s="10" t="s">
        <v>1818</v>
      </c>
      <c r="B724" s="10" t="s">
        <v>1819</v>
      </c>
      <c r="C724" s="278" t="s">
        <v>1092</v>
      </c>
      <c r="D724" s="10" t="s">
        <v>972</v>
      </c>
    </row>
    <row r="725" spans="1:4" x14ac:dyDescent="0.2">
      <c r="A725" s="10" t="s">
        <v>820</v>
      </c>
      <c r="B725" s="10" t="s">
        <v>821</v>
      </c>
      <c r="C725" s="278" t="s">
        <v>1092</v>
      </c>
      <c r="D725" s="10" t="s">
        <v>972</v>
      </c>
    </row>
    <row r="726" spans="1:4" x14ac:dyDescent="0.2">
      <c r="A726" s="10" t="s">
        <v>1820</v>
      </c>
      <c r="B726" s="10" t="s">
        <v>1821</v>
      </c>
      <c r="C726" s="278" t="s">
        <v>1092</v>
      </c>
      <c r="D726" s="10" t="s">
        <v>972</v>
      </c>
    </row>
    <row r="727" spans="1:4" x14ac:dyDescent="0.2">
      <c r="A727" s="10" t="s">
        <v>39</v>
      </c>
      <c r="B727" s="10" t="s">
        <v>40</v>
      </c>
      <c r="C727" s="278" t="s">
        <v>1092</v>
      </c>
      <c r="D727" s="10" t="s">
        <v>1093</v>
      </c>
    </row>
    <row r="728" spans="1:4" x14ac:dyDescent="0.2">
      <c r="A728" s="10" t="s">
        <v>394</v>
      </c>
      <c r="B728" s="10" t="s">
        <v>395</v>
      </c>
      <c r="C728" s="278" t="s">
        <v>1092</v>
      </c>
      <c r="D728" s="10" t="s">
        <v>1093</v>
      </c>
    </row>
    <row r="729" spans="1:4" x14ac:dyDescent="0.2">
      <c r="A729" s="267" t="s">
        <v>822</v>
      </c>
      <c r="B729" s="267" t="s">
        <v>823</v>
      </c>
      <c r="C729" s="292" t="s">
        <v>1092</v>
      </c>
      <c r="D729" s="267" t="s">
        <v>972</v>
      </c>
    </row>
    <row r="730" spans="1:4" x14ac:dyDescent="0.2">
      <c r="A730" s="267" t="s">
        <v>824</v>
      </c>
      <c r="B730" s="267" t="s">
        <v>825</v>
      </c>
      <c r="C730" s="292" t="s">
        <v>1092</v>
      </c>
      <c r="D730" s="267" t="s">
        <v>972</v>
      </c>
    </row>
    <row r="731" spans="1:4" x14ac:dyDescent="0.2">
      <c r="A731" s="267" t="s">
        <v>1439</v>
      </c>
      <c r="B731" s="267" t="s">
        <v>1430</v>
      </c>
      <c r="C731" s="292" t="s">
        <v>1092</v>
      </c>
      <c r="D731" s="267" t="s">
        <v>1093</v>
      </c>
    </row>
    <row r="732" spans="1:4" x14ac:dyDescent="0.2">
      <c r="A732" s="267" t="s">
        <v>826</v>
      </c>
      <c r="B732" s="267" t="s">
        <v>827</v>
      </c>
      <c r="C732" s="292" t="s">
        <v>1092</v>
      </c>
      <c r="D732" s="267" t="s">
        <v>1093</v>
      </c>
    </row>
    <row r="733" spans="1:4" x14ac:dyDescent="0.2">
      <c r="A733" s="267" t="s">
        <v>1822</v>
      </c>
      <c r="B733" s="267" t="s">
        <v>1823</v>
      </c>
      <c r="C733" s="292" t="s">
        <v>1092</v>
      </c>
      <c r="D733" s="267" t="s">
        <v>1423</v>
      </c>
    </row>
    <row r="734" spans="1:4" x14ac:dyDescent="0.2">
      <c r="A734" s="267" t="s">
        <v>1824</v>
      </c>
      <c r="B734" s="267" t="s">
        <v>1825</v>
      </c>
      <c r="C734" s="292" t="s">
        <v>1092</v>
      </c>
      <c r="D734" s="267" t="s">
        <v>1423</v>
      </c>
    </row>
    <row r="735" spans="1:4" x14ac:dyDescent="0.2">
      <c r="A735" s="267" t="s">
        <v>828</v>
      </c>
      <c r="B735" s="267" t="s">
        <v>1826</v>
      </c>
      <c r="C735" s="292" t="s">
        <v>1087</v>
      </c>
      <c r="D735" s="267" t="s">
        <v>222</v>
      </c>
    </row>
    <row r="736" spans="1:4" x14ac:dyDescent="0.2">
      <c r="A736" s="267" t="s">
        <v>829</v>
      </c>
      <c r="B736" s="267" t="s">
        <v>830</v>
      </c>
      <c r="C736" s="292" t="s">
        <v>1087</v>
      </c>
      <c r="D736" s="267" t="s">
        <v>972</v>
      </c>
    </row>
    <row r="737" spans="1:4" x14ac:dyDescent="0.2">
      <c r="A737" s="267" t="s">
        <v>831</v>
      </c>
      <c r="B737" s="267" t="s">
        <v>832</v>
      </c>
      <c r="C737" s="292" t="s">
        <v>1087</v>
      </c>
      <c r="D737" s="267" t="s">
        <v>972</v>
      </c>
    </row>
    <row r="738" spans="1:4" x14ac:dyDescent="0.2">
      <c r="A738" s="267" t="s">
        <v>1827</v>
      </c>
      <c r="B738" s="267" t="s">
        <v>1828</v>
      </c>
      <c r="C738" s="292" t="s">
        <v>1087</v>
      </c>
      <c r="D738" s="267" t="s">
        <v>972</v>
      </c>
    </row>
    <row r="739" spans="1:4" x14ac:dyDescent="0.2">
      <c r="A739" s="10" t="s">
        <v>833</v>
      </c>
      <c r="B739" s="10" t="s">
        <v>833</v>
      </c>
      <c r="C739" s="278" t="s">
        <v>1087</v>
      </c>
      <c r="D739" s="10" t="s">
        <v>972</v>
      </c>
    </row>
    <row r="740" spans="1:4" x14ac:dyDescent="0.2">
      <c r="A740" s="10" t="s">
        <v>834</v>
      </c>
      <c r="B740" s="10" t="s">
        <v>835</v>
      </c>
      <c r="C740" s="278" t="s">
        <v>1087</v>
      </c>
      <c r="D740" s="10" t="s">
        <v>972</v>
      </c>
    </row>
    <row r="741" spans="1:4" x14ac:dyDescent="0.2">
      <c r="A741" s="10" t="s">
        <v>1521</v>
      </c>
      <c r="B741" s="10" t="s">
        <v>1622</v>
      </c>
      <c r="C741" s="278" t="s">
        <v>1092</v>
      </c>
      <c r="D741" s="10" t="s">
        <v>1093</v>
      </c>
    </row>
    <row r="742" spans="1:4" x14ac:dyDescent="0.2">
      <c r="A742" s="10" t="s">
        <v>1522</v>
      </c>
      <c r="B742" s="10" t="s">
        <v>1623</v>
      </c>
      <c r="C742" s="278" t="s">
        <v>1092</v>
      </c>
      <c r="D742" s="10" t="s">
        <v>1093</v>
      </c>
    </row>
    <row r="743" spans="1:4" x14ac:dyDescent="0.2">
      <c r="A743" s="10" t="s">
        <v>1523</v>
      </c>
      <c r="B743" s="10" t="s">
        <v>1624</v>
      </c>
      <c r="C743" s="278" t="s">
        <v>1092</v>
      </c>
      <c r="D743" s="10" t="s">
        <v>1093</v>
      </c>
    </row>
    <row r="744" spans="1:4" x14ac:dyDescent="0.2">
      <c r="A744" s="10" t="s">
        <v>1524</v>
      </c>
      <c r="B744" s="10" t="s">
        <v>1625</v>
      </c>
      <c r="C744" s="278" t="s">
        <v>1092</v>
      </c>
      <c r="D744" s="10" t="s">
        <v>1093</v>
      </c>
    </row>
    <row r="745" spans="1:4" x14ac:dyDescent="0.2">
      <c r="A745" s="10" t="s">
        <v>1525</v>
      </c>
      <c r="B745" s="10" t="s">
        <v>1626</v>
      </c>
      <c r="C745" s="278" t="s">
        <v>1092</v>
      </c>
      <c r="D745" s="10" t="s">
        <v>1093</v>
      </c>
    </row>
    <row r="746" spans="1:4" x14ac:dyDescent="0.2">
      <c r="A746" s="10" t="s">
        <v>957</v>
      </c>
      <c r="B746" s="10" t="s">
        <v>958</v>
      </c>
      <c r="C746" s="278" t="s">
        <v>1092</v>
      </c>
      <c r="D746" s="10" t="s">
        <v>1093</v>
      </c>
    </row>
    <row r="747" spans="1:4" x14ac:dyDescent="0.2">
      <c r="A747" s="10" t="s">
        <v>959</v>
      </c>
      <c r="B747" s="10" t="s">
        <v>959</v>
      </c>
      <c r="C747" s="278" t="s">
        <v>1092</v>
      </c>
      <c r="D747" s="10" t="s">
        <v>1093</v>
      </c>
    </row>
    <row r="748" spans="1:4" x14ac:dyDescent="0.2">
      <c r="A748" s="10" t="s">
        <v>960</v>
      </c>
      <c r="B748" s="10" t="s">
        <v>960</v>
      </c>
      <c r="C748" s="278" t="s">
        <v>1092</v>
      </c>
      <c r="D748" s="10" t="s">
        <v>1093</v>
      </c>
    </row>
    <row r="749" spans="1:4" x14ac:dyDescent="0.2">
      <c r="A749" s="10" t="s">
        <v>961</v>
      </c>
      <c r="B749" s="10" t="s">
        <v>962</v>
      </c>
      <c r="C749" s="278" t="s">
        <v>1092</v>
      </c>
      <c r="D749" s="10" t="s">
        <v>971</v>
      </c>
    </row>
    <row r="750" spans="1:4" x14ac:dyDescent="0.2">
      <c r="A750" s="10" t="s">
        <v>1829</v>
      </c>
      <c r="B750" s="10" t="s">
        <v>1830</v>
      </c>
      <c r="C750" s="278" t="s">
        <v>1087</v>
      </c>
      <c r="D750" s="10" t="s">
        <v>222</v>
      </c>
    </row>
    <row r="751" spans="1:4" x14ac:dyDescent="0.2">
      <c r="A751" s="10" t="s">
        <v>963</v>
      </c>
      <c r="B751" s="10" t="s">
        <v>41</v>
      </c>
      <c r="C751" s="278" t="s">
        <v>1087</v>
      </c>
      <c r="D751" s="10" t="s">
        <v>222</v>
      </c>
    </row>
    <row r="752" spans="1:4" x14ac:dyDescent="0.2">
      <c r="A752" s="10" t="s">
        <v>964</v>
      </c>
      <c r="B752" s="10" t="s">
        <v>936</v>
      </c>
      <c r="C752" s="278" t="s">
        <v>1087</v>
      </c>
      <c r="D752" s="10" t="s">
        <v>222</v>
      </c>
    </row>
    <row r="753" spans="1:4" x14ac:dyDescent="0.2">
      <c r="A753" s="10" t="s">
        <v>965</v>
      </c>
      <c r="B753" s="10" t="s">
        <v>966</v>
      </c>
      <c r="C753" s="278" t="s">
        <v>1087</v>
      </c>
      <c r="D753" s="10" t="s">
        <v>972</v>
      </c>
    </row>
    <row r="754" spans="1:4" x14ac:dyDescent="0.2">
      <c r="A754" s="10" t="s">
        <v>1543</v>
      </c>
      <c r="B754" s="10" t="s">
        <v>1627</v>
      </c>
      <c r="C754" s="278" t="s">
        <v>1087</v>
      </c>
      <c r="D754" s="10" t="s">
        <v>222</v>
      </c>
    </row>
    <row r="755" spans="1:4" x14ac:dyDescent="0.2">
      <c r="A755" s="10" t="s">
        <v>396</v>
      </c>
      <c r="B755" s="10" t="s">
        <v>397</v>
      </c>
      <c r="C755" s="278" t="s">
        <v>1087</v>
      </c>
      <c r="D755" s="10" t="s">
        <v>222</v>
      </c>
    </row>
    <row r="756" spans="1:4" x14ac:dyDescent="0.2">
      <c r="A756" s="10" t="s">
        <v>405</v>
      </c>
      <c r="B756" s="10" t="s">
        <v>406</v>
      </c>
      <c r="C756" s="278" t="s">
        <v>1092</v>
      </c>
      <c r="D756" s="10" t="s">
        <v>1093</v>
      </c>
    </row>
    <row r="757" spans="1:4" x14ac:dyDescent="0.2">
      <c r="A757" s="10" t="s">
        <v>407</v>
      </c>
      <c r="B757" s="10" t="s">
        <v>408</v>
      </c>
      <c r="C757" s="278" t="s">
        <v>1087</v>
      </c>
      <c r="D757" s="10" t="s">
        <v>222</v>
      </c>
    </row>
    <row r="758" spans="1:4" x14ac:dyDescent="0.2">
      <c r="A758" s="10" t="s">
        <v>409</v>
      </c>
      <c r="B758" s="10" t="s">
        <v>1002</v>
      </c>
      <c r="C758" s="278" t="s">
        <v>1087</v>
      </c>
      <c r="D758" s="10" t="s">
        <v>222</v>
      </c>
    </row>
    <row r="759" spans="1:4" x14ac:dyDescent="0.2">
      <c r="A759" s="10" t="s">
        <v>804</v>
      </c>
      <c r="B759" s="10" t="s">
        <v>805</v>
      </c>
      <c r="C759" s="278" t="s">
        <v>1087</v>
      </c>
      <c r="D759" s="10" t="s">
        <v>222</v>
      </c>
    </row>
    <row r="760" spans="1:4" x14ac:dyDescent="0.2">
      <c r="A760" s="10" t="s">
        <v>806</v>
      </c>
      <c r="B760" s="10" t="s">
        <v>807</v>
      </c>
      <c r="C760" s="278" t="s">
        <v>1087</v>
      </c>
      <c r="D760" s="10" t="s">
        <v>222</v>
      </c>
    </row>
    <row r="761" spans="1:4" x14ac:dyDescent="0.2">
      <c r="A761" s="10" t="s">
        <v>808</v>
      </c>
      <c r="B761" s="10" t="s">
        <v>42</v>
      </c>
      <c r="C761" s="278" t="s">
        <v>1087</v>
      </c>
      <c r="D761" s="10" t="s">
        <v>979</v>
      </c>
    </row>
    <row r="762" spans="1:4" x14ac:dyDescent="0.2">
      <c r="A762" s="10" t="s">
        <v>1440</v>
      </c>
      <c r="B762" s="10" t="s">
        <v>1431</v>
      </c>
      <c r="C762" s="278" t="s">
        <v>1092</v>
      </c>
      <c r="D762" s="10" t="s">
        <v>972</v>
      </c>
    </row>
    <row r="763" spans="1:4" x14ac:dyDescent="0.2">
      <c r="A763" s="10" t="s">
        <v>660</v>
      </c>
      <c r="B763" s="10" t="s">
        <v>43</v>
      </c>
      <c r="C763" s="278" t="s">
        <v>1087</v>
      </c>
      <c r="D763" s="10" t="s">
        <v>972</v>
      </c>
    </row>
    <row r="764" spans="1:4" x14ac:dyDescent="0.2">
      <c r="A764" s="10" t="s">
        <v>661</v>
      </c>
      <c r="B764" s="10" t="s">
        <v>662</v>
      </c>
      <c r="C764" s="278" t="s">
        <v>1087</v>
      </c>
      <c r="D764" s="10" t="s">
        <v>222</v>
      </c>
    </row>
    <row r="765" spans="1:4" x14ac:dyDescent="0.2">
      <c r="A765" s="10" t="s">
        <v>663</v>
      </c>
      <c r="B765" s="10" t="s">
        <v>664</v>
      </c>
      <c r="C765" s="278" t="s">
        <v>1087</v>
      </c>
      <c r="D765" s="10" t="s">
        <v>972</v>
      </c>
    </row>
    <row r="766" spans="1:4" x14ac:dyDescent="0.2">
      <c r="A766" s="10" t="s">
        <v>665</v>
      </c>
      <c r="B766" s="10" t="s">
        <v>666</v>
      </c>
      <c r="C766" s="278" t="s">
        <v>1087</v>
      </c>
      <c r="D766" s="10" t="s">
        <v>222</v>
      </c>
    </row>
    <row r="767" spans="1:4" x14ac:dyDescent="0.2">
      <c r="A767" s="10" t="s">
        <v>667</v>
      </c>
      <c r="B767" s="10" t="s">
        <v>668</v>
      </c>
      <c r="C767" s="278" t="s">
        <v>1087</v>
      </c>
      <c r="D767" s="10" t="s">
        <v>222</v>
      </c>
    </row>
    <row r="768" spans="1:4" x14ac:dyDescent="0.2">
      <c r="A768" s="10" t="s">
        <v>669</v>
      </c>
      <c r="B768" s="10" t="s">
        <v>44</v>
      </c>
      <c r="C768" s="278" t="s">
        <v>1087</v>
      </c>
      <c r="D768" s="10" t="s">
        <v>979</v>
      </c>
    </row>
  </sheetData>
  <sheetProtection password="CE28" sheet="1" objects="1" scenarios="1"/>
  <autoFilter ref="A1:H721"/>
  <customSheetViews>
    <customSheetView guid="{2217AF83-9A9D-4254-ABC6-A5EBECD51169}" scale="85" showAutoFilter="1">
      <pane ySplit="1" topLeftCell="A20" activePane="bottomLeft" state="frozenSplit"/>
      <selection pane="bottomLeft" activeCell="C32" sqref="C32"/>
      <pageMargins left="0.7" right="0.7" top="0.75" bottom="0.75" header="0.3" footer="0.3"/>
      <headerFooter alignWithMargins="0"/>
      <autoFilter ref="A1:H721"/>
    </customSheetView>
  </customSheetViews>
  <mergeCells count="1">
    <mergeCell ref="L15:M15"/>
  </mergeCells>
  <phoneticPr fontId="6" type="noConversion"/>
  <conditionalFormatting sqref="A4:B4 D4">
    <cfRule type="cellIs" dxfId="49" priority="1" stopIfTrue="1" operator="equal">
      <formula>"OK"</formula>
    </cfRule>
  </conditionalFormatting>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indexed="42"/>
  </sheetPr>
  <dimension ref="A1:IU53"/>
  <sheetViews>
    <sheetView zoomScale="78" zoomScaleNormal="78" zoomScaleSheetLayoutView="70" zoomScalePageLayoutView="78" workbookViewId="0">
      <selection activeCell="F20" sqref="F20"/>
    </sheetView>
  </sheetViews>
  <sheetFormatPr defaultColWidth="8.85546875" defaultRowHeight="15" x14ac:dyDescent="0.2"/>
  <cols>
    <col min="1" max="1" width="43.28515625" style="43" customWidth="1"/>
    <col min="2" max="2" width="17.85546875" style="43" customWidth="1"/>
    <col min="3" max="3" width="14.140625" style="43" customWidth="1"/>
    <col min="4" max="4" width="14.85546875" style="43" customWidth="1"/>
    <col min="5" max="5" width="15.42578125" style="43" customWidth="1"/>
    <col min="6" max="6" width="15.85546875" style="43" customWidth="1"/>
    <col min="7" max="7" width="15.42578125" style="43" customWidth="1"/>
    <col min="8" max="8" width="11.42578125" style="43" customWidth="1"/>
    <col min="9" max="9" width="10.42578125" style="43" bestFit="1" customWidth="1"/>
    <col min="10" max="10" width="12.7109375" style="43" customWidth="1"/>
    <col min="11" max="12" width="11.7109375" style="43" bestFit="1" customWidth="1"/>
    <col min="13" max="13" width="10.42578125" style="43" bestFit="1" customWidth="1"/>
    <col min="14" max="16384" width="8.85546875" style="43"/>
  </cols>
  <sheetData>
    <row r="1" spans="1:255" ht="15.75" x14ac:dyDescent="0.25">
      <c r="A1" s="507" t="s">
        <v>908</v>
      </c>
      <c r="B1" s="508"/>
      <c r="C1" s="508"/>
      <c r="D1" s="508"/>
      <c r="E1" s="508"/>
      <c r="F1" s="508"/>
      <c r="G1" s="93"/>
      <c r="H1" s="93"/>
      <c r="I1" s="93"/>
      <c r="J1" s="93"/>
      <c r="K1" s="93"/>
      <c r="L1" s="93"/>
      <c r="M1" s="93"/>
      <c r="N1" s="93"/>
      <c r="O1" s="93"/>
      <c r="P1" s="93"/>
      <c r="Q1" s="93"/>
      <c r="R1" s="93"/>
    </row>
    <row r="2" spans="1:255" ht="22.5" customHeight="1" x14ac:dyDescent="0.2">
      <c r="A2" s="524"/>
      <c r="B2" s="525"/>
      <c r="C2" s="525"/>
      <c r="D2" s="525"/>
      <c r="E2" s="525"/>
      <c r="F2" s="525"/>
      <c r="G2" s="93"/>
      <c r="H2" s="94"/>
      <c r="I2" s="93"/>
      <c r="J2" s="93"/>
      <c r="K2" s="93"/>
      <c r="L2" s="93"/>
      <c r="M2" s="93"/>
      <c r="N2" s="93"/>
      <c r="O2" s="93"/>
      <c r="P2" s="93"/>
      <c r="Q2" s="93"/>
      <c r="R2" s="93"/>
      <c r="S2" s="93"/>
      <c r="T2" s="93"/>
      <c r="U2" s="93"/>
      <c r="V2" s="93"/>
      <c r="W2" s="93"/>
      <c r="X2" s="93"/>
      <c r="Y2" s="93"/>
      <c r="Z2" s="93"/>
    </row>
    <row r="3" spans="1:255" ht="27" customHeight="1" x14ac:dyDescent="0.2">
      <c r="A3" s="515" t="s">
        <v>180</v>
      </c>
      <c r="B3" s="516"/>
      <c r="C3" s="517"/>
      <c r="D3" s="517"/>
      <c r="E3" s="517"/>
      <c r="F3" s="517"/>
      <c r="G3" s="110" t="s">
        <v>362</v>
      </c>
      <c r="H3" s="94"/>
      <c r="I3" s="93"/>
      <c r="J3" s="93"/>
      <c r="K3" s="93"/>
      <c r="L3" s="93"/>
      <c r="M3" s="93"/>
      <c r="N3" s="93"/>
      <c r="O3" s="93"/>
      <c r="P3" s="93"/>
      <c r="Q3" s="93"/>
      <c r="R3" s="93"/>
      <c r="S3" s="93"/>
      <c r="T3" s="93"/>
      <c r="U3" s="93"/>
      <c r="V3" s="93"/>
      <c r="W3" s="93"/>
      <c r="X3" s="93"/>
      <c r="Y3" s="93"/>
      <c r="Z3" s="93"/>
    </row>
    <row r="4" spans="1:255" s="31" customFormat="1" ht="18.75" customHeight="1" x14ac:dyDescent="0.2">
      <c r="A4" s="518" t="s">
        <v>533</v>
      </c>
      <c r="B4" s="519"/>
      <c r="C4" s="519"/>
      <c r="D4" s="519"/>
      <c r="E4" s="520">
        <f>Certification!B3</f>
        <v>42125</v>
      </c>
      <c r="F4" s="521"/>
      <c r="G4" s="48" t="s">
        <v>363</v>
      </c>
      <c r="H4" s="105"/>
      <c r="I4" s="101"/>
      <c r="J4" s="101"/>
      <c r="K4" s="101"/>
      <c r="L4" s="101"/>
      <c r="M4" s="101"/>
      <c r="N4" s="101"/>
      <c r="O4" s="101"/>
      <c r="P4" s="101"/>
      <c r="Q4" s="101"/>
      <c r="R4" s="101"/>
      <c r="S4" s="101"/>
      <c r="T4" s="101"/>
      <c r="U4" s="101"/>
      <c r="V4" s="101"/>
      <c r="W4" s="101"/>
      <c r="X4" s="101"/>
      <c r="Y4" s="101"/>
      <c r="Z4" s="101"/>
    </row>
    <row r="5" spans="1:255" x14ac:dyDescent="0.2">
      <c r="A5" s="536" t="s">
        <v>352</v>
      </c>
      <c r="B5" s="536"/>
      <c r="C5" s="536"/>
      <c r="D5" s="536"/>
      <c r="E5" s="119" t="s">
        <v>801</v>
      </c>
      <c r="F5" s="122" t="s">
        <v>800</v>
      </c>
      <c r="G5" s="92" t="s">
        <v>802</v>
      </c>
      <c r="H5" s="93"/>
      <c r="I5" s="93"/>
      <c r="J5" s="93"/>
      <c r="K5" s="93"/>
      <c r="L5" s="93"/>
      <c r="M5" s="93"/>
      <c r="N5" s="93"/>
      <c r="O5" s="93"/>
      <c r="P5" s="93"/>
      <c r="Q5" s="93"/>
      <c r="R5" s="93"/>
      <c r="S5" s="93"/>
      <c r="T5" s="93"/>
      <c r="U5" s="93"/>
      <c r="V5" s="93"/>
      <c r="W5" s="93"/>
      <c r="X5" s="93"/>
      <c r="Y5" s="93"/>
      <c r="Z5" s="93"/>
    </row>
    <row r="6" spans="1:255" s="31" customFormat="1" ht="29.25" customHeight="1" x14ac:dyDescent="0.2">
      <c r="A6" s="513" t="s">
        <v>141</v>
      </c>
      <c r="B6" s="514"/>
      <c r="C6" s="514"/>
      <c r="D6" s="514"/>
      <c r="E6" s="120">
        <f>HLOOKUP($E$4,'LSE Allocations'!$D$7:$O$41,32, FALSE)</f>
        <v>0</v>
      </c>
      <c r="F6" s="123">
        <v>0</v>
      </c>
      <c r="G6" s="48" t="s">
        <v>792</v>
      </c>
      <c r="H6" s="105"/>
      <c r="I6" s="101"/>
      <c r="J6" s="101"/>
      <c r="K6" s="101"/>
      <c r="L6" s="101"/>
      <c r="M6" s="101"/>
      <c r="N6" s="101"/>
      <c r="O6" s="101"/>
      <c r="P6" s="101"/>
      <c r="Q6" s="101"/>
      <c r="R6" s="101"/>
      <c r="S6" s="101"/>
      <c r="T6" s="101"/>
      <c r="U6" s="101"/>
      <c r="V6" s="101"/>
      <c r="W6" s="101"/>
      <c r="X6" s="101"/>
      <c r="Y6" s="101"/>
      <c r="Z6" s="101"/>
    </row>
    <row r="7" spans="1:255" s="31" customFormat="1" ht="30" customHeight="1" x14ac:dyDescent="0.2">
      <c r="A7" s="513" t="s">
        <v>142</v>
      </c>
      <c r="B7" s="514"/>
      <c r="C7" s="514"/>
      <c r="D7" s="514"/>
      <c r="E7" s="120">
        <f>HLOOKUP($E$4,'LSE Allocations'!$D$7:$O$41,33, FALSE)</f>
        <v>0</v>
      </c>
      <c r="F7" s="123">
        <v>0</v>
      </c>
      <c r="G7" s="48" t="s">
        <v>793</v>
      </c>
      <c r="H7" s="105"/>
      <c r="I7" s="101"/>
      <c r="J7" s="101"/>
      <c r="K7" s="101"/>
      <c r="L7" s="101"/>
      <c r="M7" s="101"/>
      <c r="N7" s="101"/>
      <c r="O7" s="101"/>
      <c r="P7" s="101"/>
      <c r="Q7" s="101"/>
      <c r="R7" s="101"/>
      <c r="S7" s="101"/>
      <c r="T7" s="101"/>
      <c r="U7" s="101"/>
      <c r="V7" s="101"/>
      <c r="W7" s="101"/>
      <c r="X7" s="101"/>
      <c r="Y7" s="101"/>
      <c r="Z7" s="101"/>
    </row>
    <row r="8" spans="1:255" s="31" customFormat="1" ht="29.25" customHeight="1" x14ac:dyDescent="0.2">
      <c r="A8" s="513" t="s">
        <v>143</v>
      </c>
      <c r="B8" s="514"/>
      <c r="C8" s="514"/>
      <c r="D8" s="514"/>
      <c r="E8" s="121">
        <v>0</v>
      </c>
      <c r="F8" s="124">
        <f>HLOOKUP($E$4,'LSE Allocations'!$D$7:$O$41,34, FALSE)</f>
        <v>0</v>
      </c>
      <c r="G8" s="48" t="s">
        <v>794</v>
      </c>
      <c r="H8" s="105"/>
      <c r="I8" s="101"/>
      <c r="J8" s="101"/>
      <c r="K8" s="101"/>
      <c r="L8" s="101"/>
      <c r="M8" s="101"/>
      <c r="N8" s="101"/>
      <c r="O8" s="101"/>
      <c r="P8" s="101"/>
      <c r="Q8" s="101"/>
      <c r="R8" s="101"/>
      <c r="S8" s="101"/>
      <c r="T8" s="101"/>
      <c r="U8" s="101"/>
      <c r="V8" s="101"/>
      <c r="W8" s="101"/>
      <c r="X8" s="101"/>
      <c r="Y8" s="101"/>
      <c r="Z8" s="101"/>
    </row>
    <row r="9" spans="1:255" s="31" customFormat="1" ht="29.25" customHeight="1" x14ac:dyDescent="0.2">
      <c r="A9" s="510" t="s">
        <v>769</v>
      </c>
      <c r="B9" s="511"/>
      <c r="C9" s="511"/>
      <c r="D9" s="512"/>
      <c r="E9" s="121">
        <f>1.15*(E6+E7+E8)</f>
        <v>0</v>
      </c>
      <c r="F9" s="123">
        <f>1.15*(F6+F7+F8)</f>
        <v>0</v>
      </c>
      <c r="G9" s="48" t="s">
        <v>770</v>
      </c>
      <c r="H9" s="105"/>
      <c r="I9" s="101"/>
      <c r="J9" s="101"/>
      <c r="K9" s="101"/>
      <c r="L9" s="101"/>
      <c r="M9" s="101"/>
      <c r="N9" s="101"/>
      <c r="O9" s="101"/>
      <c r="P9" s="101"/>
      <c r="Q9" s="101"/>
      <c r="R9" s="101"/>
      <c r="S9" s="101"/>
      <c r="T9" s="101"/>
      <c r="U9" s="101"/>
      <c r="V9" s="101"/>
      <c r="W9" s="101"/>
      <c r="X9" s="101"/>
      <c r="Y9" s="101"/>
      <c r="Z9" s="101"/>
    </row>
    <row r="10" spans="1:255" s="31" customFormat="1" ht="29.25" customHeight="1" x14ac:dyDescent="0.2">
      <c r="A10" s="522" t="s">
        <v>768</v>
      </c>
      <c r="B10" s="523"/>
      <c r="C10" s="523"/>
      <c r="D10" s="523"/>
      <c r="E10" s="120">
        <f>0.9*E9</f>
        <v>0</v>
      </c>
      <c r="F10" s="124">
        <f>0.9*F9</f>
        <v>0</v>
      </c>
      <c r="G10" s="49" t="s">
        <v>906</v>
      </c>
      <c r="H10" s="105"/>
      <c r="I10" s="101"/>
      <c r="J10" s="101"/>
      <c r="K10" s="101"/>
      <c r="L10" s="101"/>
      <c r="M10" s="101"/>
      <c r="N10" s="101"/>
      <c r="O10" s="101"/>
      <c r="P10" s="101"/>
      <c r="Q10" s="101"/>
      <c r="R10" s="101"/>
      <c r="S10" s="101"/>
      <c r="T10" s="101"/>
      <c r="U10" s="101"/>
      <c r="V10" s="101"/>
      <c r="W10" s="101"/>
      <c r="X10" s="101"/>
      <c r="Y10" s="101"/>
      <c r="Z10" s="101"/>
    </row>
    <row r="11" spans="1:255" s="31" customFormat="1" ht="22.5" customHeight="1" x14ac:dyDescent="0.2">
      <c r="A11" s="528" t="s">
        <v>1424</v>
      </c>
      <c r="B11" s="529"/>
      <c r="C11" s="529"/>
      <c r="D11" s="530"/>
      <c r="E11" s="461">
        <f>('LSE Allocations'!D72+'LSE Allocations'!D76)</f>
        <v>0</v>
      </c>
      <c r="F11" s="464">
        <f>('LSE Allocations'!D73+'LSE Allocations'!D77)</f>
        <v>0</v>
      </c>
      <c r="G11" s="48" t="s">
        <v>1379</v>
      </c>
      <c r="H11" s="105"/>
      <c r="I11" s="101"/>
      <c r="J11" s="101"/>
      <c r="K11" s="101"/>
      <c r="L11" s="101"/>
      <c r="M11" s="101"/>
      <c r="N11" s="101"/>
      <c r="O11" s="101"/>
      <c r="P11" s="101"/>
      <c r="Q11" s="101"/>
      <c r="R11" s="101"/>
      <c r="S11" s="101"/>
      <c r="T11" s="101"/>
      <c r="U11" s="101"/>
      <c r="V11" s="101"/>
      <c r="W11" s="101"/>
      <c r="X11" s="101"/>
      <c r="Y11" s="101"/>
      <c r="Z11" s="101"/>
    </row>
    <row r="12" spans="1:255" s="31" customFormat="1" ht="18" customHeight="1" x14ac:dyDescent="0.2">
      <c r="A12" s="531" t="s">
        <v>905</v>
      </c>
      <c r="B12" s="511"/>
      <c r="C12" s="511"/>
      <c r="D12" s="512"/>
      <c r="E12" s="266">
        <f>ROUND(E10-E11,0)</f>
        <v>0</v>
      </c>
      <c r="F12" s="266">
        <f>ROUND(F10-F11,0)</f>
        <v>0</v>
      </c>
      <c r="G12" s="48" t="s">
        <v>354</v>
      </c>
      <c r="H12" s="105"/>
      <c r="I12" s="101"/>
      <c r="J12" s="101"/>
      <c r="K12" s="101"/>
      <c r="L12" s="101"/>
      <c r="M12" s="101"/>
      <c r="N12" s="101"/>
      <c r="O12" s="101"/>
      <c r="P12" s="101"/>
      <c r="Q12" s="101"/>
      <c r="R12" s="101"/>
      <c r="S12" s="101"/>
      <c r="T12" s="101"/>
      <c r="U12" s="101"/>
      <c r="V12" s="101"/>
      <c r="W12" s="101"/>
      <c r="X12" s="101"/>
      <c r="Y12" s="101"/>
      <c r="Z12" s="101"/>
    </row>
    <row r="13" spans="1:255" s="31" customFormat="1" ht="26.25" customHeight="1" x14ac:dyDescent="0.2">
      <c r="A13" s="522" t="s">
        <v>798</v>
      </c>
      <c r="B13" s="514"/>
      <c r="C13" s="514"/>
      <c r="D13" s="514"/>
      <c r="E13" s="526">
        <f>E12+F12</f>
        <v>0</v>
      </c>
      <c r="F13" s="527"/>
      <c r="G13" s="49" t="s">
        <v>797</v>
      </c>
      <c r="H13" s="105"/>
      <c r="I13" s="101"/>
      <c r="J13" s="101"/>
      <c r="K13" s="101"/>
      <c r="L13" s="101"/>
      <c r="M13" s="101"/>
      <c r="N13" s="101"/>
      <c r="O13" s="101"/>
      <c r="P13" s="101"/>
      <c r="Q13" s="101"/>
      <c r="R13" s="101"/>
      <c r="S13" s="101"/>
      <c r="T13" s="101"/>
      <c r="U13" s="101"/>
      <c r="V13" s="101"/>
      <c r="W13" s="101"/>
      <c r="X13" s="101"/>
      <c r="Y13" s="101"/>
      <c r="Z13" s="101"/>
    </row>
    <row r="14" spans="1:255" s="52" customFormat="1" ht="21" customHeight="1" x14ac:dyDescent="0.2">
      <c r="A14" s="509"/>
      <c r="B14" s="509"/>
      <c r="C14" s="509"/>
      <c r="D14" s="509"/>
      <c r="E14" s="509"/>
      <c r="F14" s="509"/>
      <c r="G14" s="107"/>
      <c r="H14" s="106"/>
      <c r="I14" s="107"/>
      <c r="J14" s="107"/>
      <c r="K14" s="107"/>
      <c r="L14" s="106"/>
      <c r="M14" s="107"/>
      <c r="N14" s="107"/>
      <c r="O14" s="107"/>
      <c r="P14" s="106"/>
      <c r="Q14" s="107"/>
      <c r="R14" s="107"/>
      <c r="S14" s="107"/>
      <c r="T14" s="106"/>
      <c r="U14" s="107"/>
      <c r="V14" s="107"/>
      <c r="W14" s="107"/>
      <c r="X14" s="106"/>
      <c r="Y14" s="107"/>
      <c r="Z14" s="107"/>
      <c r="AA14" s="51"/>
      <c r="AB14" s="50"/>
      <c r="AC14" s="51"/>
      <c r="AD14" s="51"/>
      <c r="AE14" s="51"/>
      <c r="AF14" s="50"/>
      <c r="AG14" s="51"/>
      <c r="AH14" s="51"/>
      <c r="AI14" s="51"/>
      <c r="AJ14" s="50"/>
      <c r="AK14" s="51"/>
      <c r="AL14" s="51"/>
      <c r="AM14" s="51"/>
      <c r="AN14" s="50"/>
      <c r="AO14" s="51"/>
      <c r="AP14" s="51"/>
      <c r="AQ14" s="51"/>
      <c r="AR14" s="50"/>
      <c r="AS14" s="51"/>
      <c r="AT14" s="51"/>
      <c r="AU14" s="51"/>
      <c r="AV14" s="50"/>
      <c r="AW14" s="51"/>
      <c r="AX14" s="51"/>
      <c r="AY14" s="51"/>
      <c r="AZ14" s="50"/>
      <c r="BA14" s="51"/>
      <c r="BB14" s="51"/>
      <c r="BC14" s="51"/>
      <c r="BD14" s="50"/>
      <c r="BE14" s="51"/>
      <c r="BF14" s="51"/>
      <c r="BG14" s="51"/>
      <c r="BH14" s="50"/>
      <c r="BI14" s="51"/>
      <c r="BJ14" s="51"/>
      <c r="BK14" s="51"/>
      <c r="BL14" s="50"/>
      <c r="BM14" s="51"/>
      <c r="BN14" s="51"/>
      <c r="BO14" s="51"/>
      <c r="BP14" s="50"/>
      <c r="BQ14" s="51"/>
      <c r="BR14" s="51"/>
      <c r="BS14" s="51"/>
      <c r="BT14" s="50"/>
      <c r="BU14" s="51"/>
      <c r="BV14" s="51"/>
      <c r="BW14" s="51"/>
      <c r="BX14" s="50"/>
      <c r="BY14" s="51"/>
      <c r="BZ14" s="51"/>
      <c r="CA14" s="51"/>
      <c r="CB14" s="50"/>
      <c r="CC14" s="51"/>
      <c r="CD14" s="51"/>
      <c r="CE14" s="51"/>
      <c r="CF14" s="50"/>
      <c r="CG14" s="51"/>
      <c r="CH14" s="51"/>
      <c r="CI14" s="51"/>
      <c r="CJ14" s="50"/>
      <c r="CK14" s="51"/>
      <c r="CL14" s="51"/>
      <c r="CM14" s="51"/>
      <c r="CN14" s="50"/>
      <c r="CO14" s="51"/>
      <c r="CP14" s="51"/>
      <c r="CQ14" s="51"/>
      <c r="CR14" s="50"/>
      <c r="CS14" s="51"/>
      <c r="CT14" s="51"/>
      <c r="CU14" s="51"/>
      <c r="CV14" s="50"/>
      <c r="CW14" s="51"/>
      <c r="CX14" s="51"/>
      <c r="CY14" s="51"/>
      <c r="CZ14" s="50"/>
      <c r="DA14" s="51"/>
      <c r="DB14" s="51"/>
      <c r="DC14" s="51"/>
      <c r="DD14" s="50"/>
      <c r="DE14" s="51"/>
      <c r="DF14" s="51"/>
      <c r="DG14" s="51"/>
      <c r="DH14" s="50"/>
      <c r="DI14" s="51"/>
      <c r="DJ14" s="51"/>
      <c r="DK14" s="51"/>
      <c r="DL14" s="50"/>
      <c r="DM14" s="51"/>
      <c r="DN14" s="51"/>
      <c r="DO14" s="51"/>
      <c r="DP14" s="50"/>
      <c r="DQ14" s="51"/>
      <c r="DR14" s="51"/>
      <c r="DS14" s="51"/>
      <c r="DT14" s="50"/>
      <c r="DU14" s="51"/>
      <c r="DV14" s="51"/>
      <c r="DW14" s="51"/>
      <c r="DX14" s="50"/>
      <c r="DY14" s="51"/>
      <c r="DZ14" s="51"/>
      <c r="EA14" s="51"/>
      <c r="EB14" s="50"/>
      <c r="EC14" s="51"/>
      <c r="ED14" s="51"/>
      <c r="EE14" s="51"/>
      <c r="EF14" s="50"/>
      <c r="EG14" s="51"/>
      <c r="EH14" s="51"/>
      <c r="EI14" s="51"/>
      <c r="EJ14" s="50"/>
      <c r="EK14" s="51"/>
      <c r="EL14" s="51"/>
      <c r="EM14" s="51"/>
      <c r="EN14" s="50"/>
      <c r="EO14" s="51"/>
      <c r="EP14" s="51"/>
      <c r="EQ14" s="51"/>
      <c r="ER14" s="50"/>
      <c r="ES14" s="51"/>
      <c r="ET14" s="51"/>
      <c r="EU14" s="51"/>
      <c r="EV14" s="50"/>
      <c r="EW14" s="51"/>
      <c r="EX14" s="51"/>
      <c r="EY14" s="51"/>
      <c r="EZ14" s="50"/>
      <c r="FA14" s="51"/>
      <c r="FB14" s="51"/>
      <c r="FC14" s="51"/>
      <c r="FD14" s="50"/>
      <c r="FE14" s="51"/>
      <c r="FF14" s="51"/>
      <c r="FG14" s="51"/>
      <c r="FH14" s="50"/>
      <c r="FI14" s="51"/>
      <c r="FJ14" s="51"/>
      <c r="FK14" s="51"/>
      <c r="FL14" s="50"/>
      <c r="FM14" s="51"/>
      <c r="FN14" s="51"/>
      <c r="FO14" s="51"/>
      <c r="FP14" s="50"/>
      <c r="FQ14" s="51"/>
      <c r="FR14" s="51"/>
      <c r="FS14" s="51"/>
      <c r="FT14" s="50"/>
      <c r="FU14" s="51"/>
      <c r="FV14" s="51"/>
      <c r="FW14" s="51"/>
      <c r="FX14" s="50"/>
      <c r="FY14" s="51"/>
      <c r="FZ14" s="51"/>
      <c r="GA14" s="51"/>
      <c r="GB14" s="50"/>
      <c r="GC14" s="51"/>
      <c r="GD14" s="51"/>
      <c r="GE14" s="51"/>
      <c r="GF14" s="50"/>
      <c r="GG14" s="51"/>
      <c r="GH14" s="51"/>
      <c r="GI14" s="51"/>
      <c r="GJ14" s="50"/>
      <c r="GK14" s="51"/>
      <c r="GL14" s="51"/>
      <c r="GM14" s="51"/>
      <c r="GN14" s="50"/>
      <c r="GO14" s="51"/>
      <c r="GP14" s="51"/>
      <c r="GQ14" s="51"/>
      <c r="GR14" s="50"/>
      <c r="GS14" s="51"/>
      <c r="GT14" s="51"/>
      <c r="GU14" s="51"/>
      <c r="GV14" s="50"/>
      <c r="GW14" s="51"/>
      <c r="GX14" s="51"/>
      <c r="GY14" s="51"/>
      <c r="GZ14" s="50"/>
      <c r="HA14" s="51"/>
      <c r="HB14" s="51"/>
      <c r="HC14" s="51"/>
      <c r="HD14" s="50"/>
      <c r="HE14" s="51"/>
      <c r="HF14" s="51"/>
      <c r="HG14" s="51"/>
      <c r="HH14" s="50"/>
      <c r="HI14" s="51"/>
      <c r="HJ14" s="51"/>
      <c r="HK14" s="51"/>
      <c r="HL14" s="50"/>
      <c r="HM14" s="51"/>
      <c r="HN14" s="51"/>
      <c r="HO14" s="51"/>
      <c r="HP14" s="50"/>
      <c r="HQ14" s="51"/>
      <c r="HR14" s="51"/>
      <c r="HS14" s="51"/>
      <c r="HT14" s="50"/>
      <c r="HU14" s="51"/>
      <c r="HV14" s="51"/>
      <c r="HW14" s="51"/>
      <c r="HX14" s="50"/>
      <c r="HY14" s="51"/>
      <c r="HZ14" s="51"/>
      <c r="IA14" s="51"/>
      <c r="IB14" s="50"/>
      <c r="IC14" s="51"/>
      <c r="ID14" s="51"/>
      <c r="IE14" s="51"/>
      <c r="IF14" s="50"/>
      <c r="IG14" s="51"/>
      <c r="IH14" s="51"/>
      <c r="II14" s="51"/>
      <c r="IJ14" s="50"/>
      <c r="IK14" s="51"/>
      <c r="IL14" s="51"/>
      <c r="IM14" s="51"/>
      <c r="IN14" s="50"/>
      <c r="IO14" s="51"/>
      <c r="IP14" s="51"/>
      <c r="IQ14" s="51"/>
      <c r="IR14" s="50"/>
      <c r="IS14" s="51"/>
      <c r="IT14" s="51"/>
      <c r="IU14" s="51"/>
    </row>
    <row r="15" spans="1:255" ht="40.5" customHeight="1" x14ac:dyDescent="0.2">
      <c r="A15" s="534" t="s">
        <v>599</v>
      </c>
      <c r="B15" s="535"/>
      <c r="C15" s="535"/>
      <c r="D15" s="535"/>
      <c r="E15" s="535"/>
      <c r="F15" s="535"/>
      <c r="G15" s="535"/>
      <c r="H15" s="93"/>
      <c r="I15" s="93"/>
      <c r="J15" s="93"/>
      <c r="K15" s="93"/>
      <c r="L15" s="93"/>
      <c r="M15" s="93"/>
      <c r="N15" s="93"/>
      <c r="O15" s="93"/>
      <c r="P15" s="93"/>
      <c r="Q15" s="93"/>
      <c r="R15" s="93"/>
      <c r="S15" s="93"/>
      <c r="T15" s="93"/>
      <c r="U15" s="93"/>
      <c r="V15" s="93"/>
      <c r="W15" s="93"/>
      <c r="X15" s="93"/>
      <c r="Y15" s="93"/>
      <c r="Z15" s="93"/>
    </row>
    <row r="16" spans="1:255" ht="60.75" customHeight="1" x14ac:dyDescent="0.2">
      <c r="A16" s="53" t="s">
        <v>528</v>
      </c>
      <c r="B16" s="54" t="s">
        <v>1064</v>
      </c>
      <c r="C16" s="231" t="s">
        <v>1291</v>
      </c>
      <c r="D16" s="54" t="s">
        <v>588</v>
      </c>
      <c r="E16" s="54" t="s">
        <v>589</v>
      </c>
      <c r="F16" s="54" t="s">
        <v>590</v>
      </c>
      <c r="G16" s="54" t="s">
        <v>591</v>
      </c>
      <c r="H16" s="93"/>
      <c r="I16" s="93"/>
      <c r="J16" s="93"/>
      <c r="K16" s="93"/>
      <c r="L16" s="93"/>
      <c r="M16" s="93"/>
      <c r="N16" s="93"/>
      <c r="O16" s="93"/>
      <c r="P16" s="93"/>
      <c r="Q16" s="93"/>
      <c r="R16" s="93"/>
      <c r="S16" s="93"/>
      <c r="T16" s="93"/>
      <c r="U16" s="93"/>
      <c r="V16" s="93"/>
      <c r="W16" s="93"/>
      <c r="X16" s="93"/>
      <c r="Y16" s="93"/>
      <c r="Z16" s="93"/>
    </row>
    <row r="17" spans="1:26" s="56" customFormat="1" ht="18" customHeight="1" x14ac:dyDescent="0.2">
      <c r="A17" s="55" t="s">
        <v>592</v>
      </c>
      <c r="B17" s="55" t="s">
        <v>593</v>
      </c>
      <c r="C17" s="55" t="s">
        <v>594</v>
      </c>
      <c r="D17" s="55" t="s">
        <v>594</v>
      </c>
      <c r="E17" s="55" t="s">
        <v>595</v>
      </c>
      <c r="F17" s="55" t="s">
        <v>596</v>
      </c>
      <c r="G17" s="55" t="s">
        <v>597</v>
      </c>
      <c r="H17" s="99"/>
      <c r="I17" s="99"/>
      <c r="J17" s="99"/>
      <c r="K17" s="99"/>
      <c r="L17" s="99"/>
      <c r="M17" s="99"/>
      <c r="N17" s="99"/>
      <c r="O17" s="99"/>
      <c r="P17" s="99"/>
      <c r="Q17" s="99"/>
      <c r="R17" s="99"/>
      <c r="S17" s="99"/>
      <c r="T17" s="99"/>
      <c r="U17" s="99"/>
      <c r="V17" s="99"/>
      <c r="W17" s="99"/>
      <c r="X17" s="99"/>
      <c r="Y17" s="99"/>
      <c r="Z17" s="99"/>
    </row>
    <row r="18" spans="1:26" s="56" customFormat="1" ht="46.5" customHeight="1" x14ac:dyDescent="0.2">
      <c r="A18" s="57" t="s">
        <v>1650</v>
      </c>
      <c r="B18" s="58">
        <f>SUM(C18:G18)</f>
        <v>0</v>
      </c>
      <c r="C18" s="58">
        <f>ROUND(SUMIF(III_Demand_Response!$F:$F,"DR",III_Demand_Response!$D:$D) *1.15,2)</f>
        <v>0</v>
      </c>
      <c r="D18" s="58">
        <f>ROUND(SUMIF(I_Phys_Res_Import_RA_Res!$F:$F,1,I_Phys_Res_Import_RA_Res!$D:$D),2)</f>
        <v>0</v>
      </c>
      <c r="E18" s="58">
        <f>ROUND(SUMIF(I_Phys_Res_Import_RA_Res!$F:$F,2,I_Phys_Res_Import_RA_Res!$D:$D),2)</f>
        <v>0</v>
      </c>
      <c r="F18" s="58">
        <f>ROUND(SUMIF(I_Phys_Res_Import_RA_Res!$F:$F,3,I_Phys_Res_Import_RA_Res!$D:$D),2)</f>
        <v>0</v>
      </c>
      <c r="G18" s="58">
        <f>ROUND(SUMIF(I_Phys_Res_Import_RA_Res!$F:$F,4,I_Phys_Res_Import_RA_Res!$D:$D),2)</f>
        <v>0</v>
      </c>
      <c r="H18" s="99"/>
      <c r="I18" s="99"/>
      <c r="J18" s="99"/>
      <c r="K18" s="99"/>
      <c r="L18" s="99"/>
      <c r="M18" s="99"/>
      <c r="N18" s="99"/>
      <c r="O18" s="99"/>
      <c r="P18" s="99"/>
      <c r="Q18" s="99"/>
      <c r="R18" s="99"/>
      <c r="S18" s="99"/>
      <c r="T18" s="99"/>
      <c r="U18" s="99"/>
      <c r="V18" s="99"/>
      <c r="W18" s="99"/>
      <c r="X18" s="99"/>
      <c r="Y18" s="99"/>
      <c r="Z18" s="99"/>
    </row>
    <row r="19" spans="1:26" s="59" customFormat="1" ht="27.95" customHeight="1" x14ac:dyDescent="0.2">
      <c r="A19" s="57" t="s">
        <v>1292</v>
      </c>
      <c r="B19" s="58">
        <f>SUM(C19:G19)</f>
        <v>0</v>
      </c>
      <c r="C19" s="422" t="s">
        <v>8</v>
      </c>
      <c r="D19" s="58">
        <f>ROUND(SUMIF(II_Construc!$E:$E,1,II_Construc!$D:$D),2)</f>
        <v>0</v>
      </c>
      <c r="E19" s="58">
        <f>ROUND(SUMIF(II_Construc!$E:$E,2,II_Construc!$D:$D),2)</f>
        <v>0</v>
      </c>
      <c r="F19" s="58">
        <f>ROUND(SUMIF(II_Construc!$E:$E,3,II_Construc!$D:$D),2)</f>
        <v>0</v>
      </c>
      <c r="G19" s="58">
        <f>ROUND(SUMIF(II_Construc!$E:$E,4,II_Construc!$D:$D),2)</f>
        <v>0</v>
      </c>
      <c r="H19" s="108"/>
      <c r="I19" s="108"/>
      <c r="J19" s="108"/>
      <c r="K19" s="108"/>
      <c r="L19" s="108"/>
      <c r="M19" s="108"/>
      <c r="N19" s="108"/>
      <c r="O19" s="108"/>
      <c r="P19" s="108"/>
      <c r="Q19" s="108"/>
      <c r="R19" s="108"/>
      <c r="S19" s="108"/>
      <c r="T19" s="108"/>
      <c r="U19" s="108"/>
      <c r="V19" s="108"/>
      <c r="W19" s="108"/>
      <c r="X19" s="108"/>
      <c r="Y19" s="108"/>
      <c r="Z19" s="108"/>
    </row>
    <row r="20" spans="1:26" s="61" customFormat="1" ht="18" customHeight="1" x14ac:dyDescent="0.2">
      <c r="A20" s="60" t="s">
        <v>1069</v>
      </c>
      <c r="B20" s="240">
        <f t="shared" ref="B20:G20" si="0">SUM(B18:B19)</f>
        <v>0</v>
      </c>
      <c r="C20" s="240">
        <f t="shared" si="0"/>
        <v>0</v>
      </c>
      <c r="D20" s="240">
        <f t="shared" si="0"/>
        <v>0</v>
      </c>
      <c r="E20" s="240">
        <f t="shared" si="0"/>
        <v>0</v>
      </c>
      <c r="F20" s="240">
        <f t="shared" si="0"/>
        <v>0</v>
      </c>
      <c r="G20" s="240">
        <f t="shared" si="0"/>
        <v>0</v>
      </c>
      <c r="H20" s="109"/>
      <c r="I20" s="109"/>
      <c r="J20" s="109"/>
      <c r="K20" s="109"/>
      <c r="L20" s="109"/>
      <c r="M20" s="109"/>
      <c r="N20" s="109"/>
      <c r="O20" s="109"/>
      <c r="P20" s="109"/>
      <c r="Q20" s="109"/>
      <c r="R20" s="109"/>
      <c r="S20" s="109"/>
      <c r="T20" s="109"/>
      <c r="U20" s="109"/>
      <c r="V20" s="109"/>
      <c r="W20" s="109"/>
      <c r="X20" s="109"/>
      <c r="Y20" s="109"/>
      <c r="Z20" s="109"/>
    </row>
    <row r="21" spans="1:26" ht="21.75" customHeight="1" x14ac:dyDescent="0.2">
      <c r="A21" s="383" t="s">
        <v>1651</v>
      </c>
      <c r="B21" s="382" t="e">
        <f>B20/$E$13</f>
        <v>#DIV/0!</v>
      </c>
      <c r="C21" s="382" t="e">
        <f t="shared" ref="C21" si="1">C20/$E$13</f>
        <v>#DIV/0!</v>
      </c>
      <c r="D21" s="382" t="e">
        <f t="shared" ref="D21" si="2">D20/$E$13</f>
        <v>#DIV/0!</v>
      </c>
      <c r="E21" s="382" t="e">
        <f t="shared" ref="E21" si="3">E20/$E$13</f>
        <v>#DIV/0!</v>
      </c>
      <c r="F21" s="382" t="e">
        <f t="shared" ref="F21" si="4">F20/$E$13</f>
        <v>#DIV/0!</v>
      </c>
      <c r="G21" s="382" t="e">
        <f t="shared" ref="G21" si="5">G20/$E$13</f>
        <v>#DIV/0!</v>
      </c>
      <c r="H21" s="93"/>
      <c r="I21" s="93"/>
      <c r="J21" s="93"/>
      <c r="K21" s="93"/>
      <c r="L21" s="93"/>
      <c r="M21" s="93"/>
      <c r="N21" s="93"/>
      <c r="O21" s="93"/>
      <c r="P21" s="93"/>
      <c r="Q21" s="93"/>
      <c r="R21" s="93"/>
      <c r="S21" s="93"/>
      <c r="T21" s="93"/>
      <c r="U21" s="93"/>
      <c r="V21" s="93"/>
      <c r="W21" s="93"/>
      <c r="X21" s="93"/>
      <c r="Y21" s="93"/>
      <c r="Z21" s="93"/>
    </row>
    <row r="22" spans="1:26" ht="21.75" customHeight="1" thickBot="1" x14ac:dyDescent="0.25">
      <c r="A22" s="62"/>
      <c r="B22" s="381"/>
      <c r="C22" s="381"/>
      <c r="D22" s="381"/>
      <c r="E22" s="381"/>
      <c r="F22" s="381"/>
      <c r="G22" s="381"/>
      <c r="H22" s="93"/>
      <c r="I22" s="93"/>
      <c r="J22" s="93"/>
      <c r="K22" s="93"/>
      <c r="L22" s="93"/>
      <c r="M22" s="93"/>
      <c r="N22" s="93"/>
      <c r="O22" s="93"/>
      <c r="P22" s="93"/>
      <c r="Q22" s="93"/>
      <c r="R22" s="93"/>
      <c r="S22" s="93"/>
      <c r="T22" s="93"/>
      <c r="U22" s="93"/>
      <c r="V22" s="93"/>
      <c r="W22" s="93"/>
      <c r="X22" s="93"/>
      <c r="Y22" s="93"/>
      <c r="Z22" s="93"/>
    </row>
    <row r="23" spans="1:26" ht="54" customHeight="1" x14ac:dyDescent="0.2">
      <c r="A23" s="537" t="s">
        <v>183</v>
      </c>
      <c r="B23" s="538"/>
      <c r="C23" s="538"/>
      <c r="D23" s="538"/>
      <c r="E23" s="538"/>
      <c r="F23" s="538"/>
      <c r="G23" s="539"/>
      <c r="H23" s="93"/>
      <c r="I23" s="93"/>
      <c r="J23" s="93"/>
      <c r="K23" s="93"/>
      <c r="L23" s="93"/>
      <c r="M23" s="93"/>
      <c r="N23" s="93"/>
      <c r="O23" s="93"/>
      <c r="P23" s="93"/>
      <c r="Q23" s="93"/>
      <c r="R23" s="93"/>
      <c r="S23" s="93"/>
      <c r="T23" s="93"/>
      <c r="U23" s="93"/>
      <c r="V23" s="93"/>
      <c r="W23" s="93"/>
      <c r="X23" s="93"/>
      <c r="Y23" s="93"/>
      <c r="Z23" s="93"/>
    </row>
    <row r="24" spans="1:26" s="64" customFormat="1" ht="126.75" customHeight="1" x14ac:dyDescent="0.2">
      <c r="A24" s="389" t="s">
        <v>598</v>
      </c>
      <c r="B24" s="77" t="s">
        <v>361</v>
      </c>
      <c r="C24" s="77" t="str">
        <f>"Maximum Cumulative Countable Capacity Levels (MW)
(J) = (I) x 100% of RAR = "&amp;TEXT(D13,"#,##0")&amp;" "&amp;"MW"</f>
        <v>Maximum Cumulative Countable Capacity Levels (MW)
(J) = (I) x 100% of RAR = 0 MW</v>
      </c>
      <c r="D24" s="469" t="s">
        <v>1839</v>
      </c>
      <c r="E24" s="384" t="s">
        <v>526</v>
      </c>
      <c r="F24" s="472" t="s">
        <v>1840</v>
      </c>
      <c r="G24" s="390" t="s">
        <v>1641</v>
      </c>
      <c r="H24" s="100"/>
      <c r="I24" s="100"/>
      <c r="J24" s="100"/>
      <c r="K24" s="100"/>
      <c r="L24" s="100"/>
      <c r="M24" s="100"/>
      <c r="N24" s="100"/>
      <c r="O24" s="100"/>
      <c r="P24" s="100"/>
      <c r="Q24" s="100"/>
      <c r="R24" s="100"/>
      <c r="S24" s="100"/>
      <c r="T24" s="100"/>
      <c r="U24" s="100"/>
      <c r="V24" s="100"/>
      <c r="W24" s="100"/>
      <c r="X24" s="100"/>
      <c r="Y24" s="100"/>
      <c r="Z24" s="100"/>
    </row>
    <row r="25" spans="1:26" s="64" customFormat="1" ht="18" customHeight="1" x14ac:dyDescent="0.2">
      <c r="A25" s="322" t="s">
        <v>600</v>
      </c>
      <c r="B25" s="55" t="s">
        <v>601</v>
      </c>
      <c r="C25" s="55" t="s">
        <v>602</v>
      </c>
      <c r="D25" s="55" t="s">
        <v>603</v>
      </c>
      <c r="E25" s="385" t="s">
        <v>604</v>
      </c>
      <c r="F25" s="55" t="s">
        <v>605</v>
      </c>
      <c r="G25" s="361"/>
      <c r="H25" s="100"/>
      <c r="I25" s="100"/>
      <c r="J25" s="100"/>
      <c r="K25" s="100"/>
      <c r="L25" s="100"/>
      <c r="M25" s="100"/>
      <c r="N25" s="100"/>
      <c r="O25" s="100"/>
      <c r="P25" s="100"/>
      <c r="Q25" s="100"/>
      <c r="R25" s="100"/>
      <c r="S25" s="100"/>
      <c r="T25" s="100"/>
      <c r="U25" s="100"/>
      <c r="V25" s="100"/>
      <c r="W25" s="100"/>
      <c r="X25" s="100"/>
      <c r="Y25" s="100"/>
      <c r="Z25" s="100"/>
    </row>
    <row r="26" spans="1:26" s="71" customFormat="1" ht="25.5" x14ac:dyDescent="0.2">
      <c r="A26" s="328" t="s">
        <v>1293</v>
      </c>
      <c r="B26" s="239">
        <v>0.16213816459811164</v>
      </c>
      <c r="C26" s="134">
        <f>B26*'Summary Month Ahead'!$E$12</f>
        <v>0</v>
      </c>
      <c r="D26" s="386">
        <f>D20</f>
        <v>0</v>
      </c>
      <c r="E26" s="387">
        <f>IF(D26&lt;=C26,D26,C26)</f>
        <v>0</v>
      </c>
      <c r="F26" s="388" t="e">
        <f>E26/'Summary Month Ahead'!$E$12</f>
        <v>#DIV/0!</v>
      </c>
      <c r="G26" s="362" t="str">
        <f>IF(C26-D26&gt;=0,ROUND(C26-D26,2)  &amp; " MW" &amp; "  Under Max",ROUND(D26-C26,2) &amp;  " MW" &amp; "  Over Max")</f>
        <v>0 MW  Under Max</v>
      </c>
      <c r="H26" s="471"/>
      <c r="I26" s="95"/>
      <c r="J26" s="95"/>
      <c r="K26" s="95"/>
      <c r="L26" s="95"/>
      <c r="M26" s="95"/>
      <c r="N26" s="95"/>
      <c r="O26" s="95"/>
      <c r="P26" s="95"/>
      <c r="Q26" s="95"/>
      <c r="R26" s="95"/>
      <c r="S26" s="95"/>
      <c r="T26" s="95"/>
      <c r="U26" s="95"/>
      <c r="V26" s="95"/>
      <c r="W26" s="95"/>
      <c r="X26" s="95"/>
      <c r="Y26" s="95"/>
      <c r="Z26" s="95"/>
    </row>
    <row r="27" spans="1:26" s="71" customFormat="1" ht="25.5" x14ac:dyDescent="0.2">
      <c r="A27" s="328" t="s">
        <v>1294</v>
      </c>
      <c r="B27" s="239">
        <v>0.21714329150938208</v>
      </c>
      <c r="C27" s="134">
        <f>B27*'Summary Month Ahead'!$E$12</f>
        <v>0</v>
      </c>
      <c r="D27" s="68">
        <f>E26+E20</f>
        <v>0</v>
      </c>
      <c r="E27" s="387">
        <f>IF(D27&lt;=C27,D27,C27)</f>
        <v>0</v>
      </c>
      <c r="F27" s="388" t="e">
        <f>E27/'Summary Month Ahead'!$E$12</f>
        <v>#DIV/0!</v>
      </c>
      <c r="G27" s="362" t="str">
        <f>IF(C27-D27&gt;=0,ROUND(C27-D27,2)  &amp; " MW" &amp; "  Under Max",ROUND(D27-C27,2) &amp;  " MW" &amp; "  Over Max")</f>
        <v>0 MW  Under Max</v>
      </c>
      <c r="H27" s="95"/>
      <c r="I27" s="95"/>
      <c r="J27" s="95"/>
      <c r="K27" s="95"/>
      <c r="L27" s="95"/>
      <c r="M27" s="95"/>
      <c r="N27" s="95"/>
      <c r="O27" s="95"/>
      <c r="P27" s="95"/>
      <c r="Q27" s="95"/>
      <c r="R27" s="95"/>
      <c r="S27" s="95"/>
      <c r="T27" s="95"/>
      <c r="U27" s="95"/>
      <c r="V27" s="95"/>
      <c r="W27" s="95"/>
      <c r="X27" s="95"/>
      <c r="Y27" s="95"/>
      <c r="Z27" s="95"/>
    </row>
    <row r="28" spans="1:26" s="71" customFormat="1" ht="32.25" customHeight="1" x14ac:dyDescent="0.2">
      <c r="A28" s="328" t="s">
        <v>1295</v>
      </c>
      <c r="B28" s="239">
        <v>0.3375901252777751</v>
      </c>
      <c r="C28" s="134">
        <f>B28*'Summary Month Ahead'!$E$12</f>
        <v>0</v>
      </c>
      <c r="D28" s="68">
        <f>E27+F20</f>
        <v>0</v>
      </c>
      <c r="E28" s="387">
        <f>IF(D28&lt;=C28,D28,C28)</f>
        <v>0</v>
      </c>
      <c r="F28" s="388" t="e">
        <f>E28/'Summary Month Ahead'!$E$12</f>
        <v>#DIV/0!</v>
      </c>
      <c r="G28" s="362" t="str">
        <f>IF(C28-D28&gt;=0,ROUND(C28-D28,2)  &amp; " MW" &amp; "  Under Max",ROUND(D28-C28,2) &amp;  " MW" &amp; "  Over Max")</f>
        <v>0 MW  Under Max</v>
      </c>
      <c r="H28" s="95"/>
      <c r="I28" s="95"/>
      <c r="J28" s="95"/>
      <c r="K28" s="95"/>
      <c r="L28" s="95"/>
      <c r="M28" s="95"/>
      <c r="N28" s="95"/>
      <c r="O28" s="95"/>
      <c r="P28" s="95"/>
      <c r="Q28" s="95"/>
      <c r="R28" s="95"/>
      <c r="S28" s="95"/>
      <c r="T28" s="95"/>
      <c r="U28" s="95"/>
      <c r="V28" s="95"/>
      <c r="W28" s="95"/>
      <c r="X28" s="95"/>
      <c r="Y28" s="95"/>
      <c r="Z28" s="95"/>
    </row>
    <row r="29" spans="1:26" s="71" customFormat="1" ht="30" customHeight="1" thickBot="1" x14ac:dyDescent="0.25">
      <c r="A29" s="329" t="s">
        <v>1296</v>
      </c>
      <c r="B29" s="391" t="s">
        <v>527</v>
      </c>
      <c r="C29" s="392" t="s">
        <v>527</v>
      </c>
      <c r="D29" s="393">
        <f>E28+G20+C20</f>
        <v>0</v>
      </c>
      <c r="E29" s="394">
        <f>E28+G20+C20</f>
        <v>0</v>
      </c>
      <c r="F29" s="395" t="e">
        <f>E29/'Summary Month Ahead'!$E$12</f>
        <v>#DIV/0!</v>
      </c>
      <c r="G29" s="352" t="str">
        <f>IF(E29&gt;=E13,"Compliant","Non-Compliant")</f>
        <v>Compliant</v>
      </c>
      <c r="H29" s="95"/>
      <c r="I29" s="95"/>
      <c r="J29" s="95"/>
      <c r="K29" s="95"/>
      <c r="L29" s="95"/>
      <c r="M29" s="95"/>
      <c r="N29" s="95"/>
      <c r="O29" s="95"/>
      <c r="P29" s="95"/>
      <c r="Q29" s="95"/>
      <c r="R29" s="95"/>
      <c r="S29" s="95"/>
      <c r="T29" s="95"/>
      <c r="U29" s="95"/>
      <c r="V29" s="95"/>
      <c r="W29" s="95"/>
      <c r="X29" s="95"/>
      <c r="Y29" s="95"/>
      <c r="Z29" s="95"/>
    </row>
    <row r="30" spans="1:26" ht="15.75" x14ac:dyDescent="0.25">
      <c r="A30" s="74"/>
      <c r="B30" s="75"/>
      <c r="C30" s="75"/>
      <c r="D30" s="470"/>
      <c r="G30" s="93"/>
      <c r="H30" s="93"/>
      <c r="I30" s="93"/>
      <c r="J30" s="93"/>
      <c r="K30" s="93"/>
      <c r="L30" s="93"/>
      <c r="M30" s="93"/>
      <c r="N30" s="93"/>
      <c r="O30" s="93"/>
      <c r="P30" s="93"/>
      <c r="Q30" s="93"/>
      <c r="R30" s="93"/>
      <c r="S30" s="93"/>
      <c r="T30" s="93"/>
      <c r="U30" s="93"/>
      <c r="V30" s="93"/>
      <c r="W30" s="93"/>
      <c r="X30" s="93"/>
      <c r="Y30" s="93"/>
      <c r="Z30" s="93"/>
    </row>
    <row r="31" spans="1:26" ht="16.5" customHeight="1" x14ac:dyDescent="0.25">
      <c r="A31" s="96"/>
      <c r="B31" s="97"/>
      <c r="C31" s="97"/>
      <c r="D31" s="98"/>
      <c r="E31" s="93"/>
      <c r="F31" s="93"/>
      <c r="G31" s="93"/>
      <c r="H31" s="93"/>
      <c r="I31" s="93"/>
      <c r="J31" s="93"/>
      <c r="K31" s="93"/>
      <c r="L31" s="93"/>
      <c r="M31" s="93"/>
      <c r="N31" s="93"/>
      <c r="O31" s="93"/>
      <c r="P31" s="93"/>
      <c r="Q31" s="93"/>
      <c r="R31" s="93"/>
      <c r="S31" s="93"/>
      <c r="T31" s="93"/>
      <c r="U31" s="93"/>
      <c r="V31" s="93"/>
      <c r="W31" s="93"/>
      <c r="X31" s="93"/>
      <c r="Y31" s="93"/>
      <c r="Z31" s="93"/>
    </row>
    <row r="32" spans="1:26" ht="15.75" thickBot="1" x14ac:dyDescent="0.25">
      <c r="A32" s="93"/>
      <c r="B32" s="93"/>
      <c r="C32" s="93"/>
      <c r="D32" s="93"/>
      <c r="E32" s="133"/>
      <c r="F32" s="93"/>
      <c r="G32" s="93"/>
      <c r="H32" s="93"/>
      <c r="I32" s="93"/>
      <c r="J32" s="93"/>
      <c r="K32" s="93"/>
      <c r="L32" s="93"/>
      <c r="M32" s="93"/>
      <c r="N32" s="93"/>
      <c r="O32" s="93"/>
      <c r="P32" s="93"/>
      <c r="Q32" s="93"/>
      <c r="R32" s="93"/>
      <c r="S32" s="93"/>
      <c r="T32" s="93"/>
      <c r="U32" s="93"/>
      <c r="V32" s="93"/>
      <c r="W32" s="93"/>
      <c r="X32" s="93"/>
      <c r="Y32" s="93"/>
      <c r="Z32" s="93"/>
    </row>
    <row r="33" spans="1:26" ht="38.25" customHeight="1" x14ac:dyDescent="0.2">
      <c r="A33" s="540" t="s">
        <v>1649</v>
      </c>
      <c r="B33" s="541"/>
      <c r="C33" s="541"/>
      <c r="D33" s="541"/>
      <c r="E33" s="541"/>
      <c r="F33" s="542"/>
      <c r="G33" s="93"/>
      <c r="H33" s="93"/>
      <c r="I33" s="93"/>
      <c r="J33" s="93"/>
      <c r="K33" s="93"/>
      <c r="L33" s="93"/>
      <c r="M33" s="93"/>
      <c r="N33" s="93"/>
      <c r="O33" s="93"/>
      <c r="P33" s="93"/>
      <c r="Q33" s="93"/>
      <c r="R33" s="93"/>
      <c r="S33" s="93"/>
      <c r="T33" s="93"/>
      <c r="U33" s="93"/>
      <c r="V33" s="93"/>
      <c r="W33" s="93"/>
      <c r="X33" s="93"/>
      <c r="Y33" s="93"/>
      <c r="Z33" s="93"/>
    </row>
    <row r="34" spans="1:26" ht="85.5" customHeight="1" x14ac:dyDescent="0.2">
      <c r="A34" s="78" t="s">
        <v>802</v>
      </c>
      <c r="B34" s="78" t="s">
        <v>10</v>
      </c>
      <c r="C34" s="78" t="s">
        <v>9</v>
      </c>
      <c r="D34" s="78" t="s">
        <v>144</v>
      </c>
      <c r="E34" s="78" t="s">
        <v>803</v>
      </c>
      <c r="F34" s="397" t="s">
        <v>1642</v>
      </c>
      <c r="G34" s="101"/>
      <c r="H34" s="93"/>
      <c r="I34" s="93"/>
      <c r="J34" s="93"/>
      <c r="K34" s="93"/>
      <c r="L34" s="93"/>
      <c r="M34" s="93"/>
      <c r="N34" s="93"/>
      <c r="O34" s="93"/>
      <c r="P34" s="93"/>
      <c r="Q34" s="93"/>
      <c r="R34" s="93"/>
      <c r="S34" s="93"/>
      <c r="T34" s="93"/>
      <c r="U34" s="93"/>
      <c r="V34" s="93"/>
      <c r="W34" s="93"/>
      <c r="X34" s="93"/>
      <c r="Y34" s="93"/>
      <c r="Z34" s="93"/>
    </row>
    <row r="35" spans="1:26" ht="36.75" customHeight="1" x14ac:dyDescent="0.2">
      <c r="A35" s="350" t="s">
        <v>1673</v>
      </c>
      <c r="B35" s="260">
        <f>$F$12</f>
        <v>0</v>
      </c>
      <c r="C35" s="79">
        <f>I_Phys_Res_Import_RA_Res!$N$4+ROUND(III_Demand_Response!$N$5*1.15,2)</f>
        <v>0</v>
      </c>
      <c r="D35" s="80">
        <f>IF(B35&gt;C35,ROUND(B35-C35,2),0)</f>
        <v>0</v>
      </c>
      <c r="E35" s="260">
        <f>'LSE Allocations'!$D$75</f>
        <v>0</v>
      </c>
      <c r="F35" s="348" t="str">
        <f>IF(D35&gt;E35,ROUND(D35-E35,2) &amp; " MW Over Path Constraint",ROUND(C35+E35-B35,1)&amp; " MW Under Path Constraint")</f>
        <v>0 MW Under Path Constraint</v>
      </c>
      <c r="G35" s="93"/>
      <c r="H35" s="93"/>
      <c r="I35" s="93"/>
      <c r="J35" s="93"/>
      <c r="K35" s="93"/>
      <c r="L35" s="93"/>
      <c r="M35" s="93"/>
      <c r="N35" s="93"/>
      <c r="O35" s="93"/>
      <c r="P35" s="93"/>
      <c r="Q35" s="93"/>
      <c r="R35" s="93"/>
      <c r="S35" s="93"/>
      <c r="T35" s="93"/>
      <c r="U35" s="93"/>
      <c r="V35" s="93"/>
      <c r="W35" s="93"/>
      <c r="X35" s="93"/>
      <c r="Y35" s="93"/>
      <c r="Z35" s="93"/>
    </row>
    <row r="36" spans="1:26" ht="49.5" customHeight="1" thickBot="1" x14ac:dyDescent="0.25">
      <c r="A36" s="369" t="s">
        <v>1672</v>
      </c>
      <c r="B36" s="333">
        <f>$E$12</f>
        <v>0</v>
      </c>
      <c r="C36" s="334">
        <f>I_Phys_Res_Import_RA_Res!$O$4+ROUND(III_Demand_Response!$O$5*1.15,2)</f>
        <v>0</v>
      </c>
      <c r="D36" s="335">
        <f>IF(B36&gt;C36,ROUND(B36-C36,2),0)</f>
        <v>0</v>
      </c>
      <c r="E36" s="333">
        <f>'LSE Allocations'!$D$74</f>
        <v>0</v>
      </c>
      <c r="F36" s="349" t="str">
        <f>IF(D36&gt;E36,ROUND(D36-E36,2) &amp; " MW Over Path Constraint",ROUND(C36+E36-B36,1)&amp; " MW Under Path Constraint")</f>
        <v>0 MW Under Path Constraint</v>
      </c>
      <c r="G36" s="93"/>
      <c r="H36" s="93"/>
      <c r="I36" s="93"/>
      <c r="J36" s="93"/>
      <c r="K36" s="93"/>
      <c r="L36" s="93"/>
      <c r="M36" s="93"/>
      <c r="N36" s="93"/>
      <c r="O36" s="93"/>
      <c r="P36" s="93"/>
      <c r="Q36" s="93"/>
      <c r="R36" s="93"/>
      <c r="S36" s="93"/>
      <c r="T36" s="93"/>
      <c r="U36" s="93"/>
      <c r="V36" s="93"/>
      <c r="W36" s="93"/>
      <c r="X36" s="93"/>
      <c r="Y36" s="93"/>
      <c r="Z36" s="93"/>
    </row>
    <row r="37" spans="1:26" x14ac:dyDescent="0.2">
      <c r="A37" s="102"/>
      <c r="B37" s="102"/>
      <c r="C37" s="102"/>
      <c r="D37" s="102"/>
      <c r="E37" s="102"/>
      <c r="F37" s="102"/>
      <c r="G37" s="93"/>
      <c r="H37" s="93"/>
      <c r="I37" s="93"/>
      <c r="J37" s="93"/>
      <c r="K37" s="93"/>
      <c r="L37" s="93"/>
      <c r="M37" s="93"/>
      <c r="N37" s="93"/>
      <c r="O37" s="93"/>
      <c r="P37" s="93"/>
      <c r="Q37" s="93"/>
      <c r="R37" s="93"/>
      <c r="S37" s="93"/>
      <c r="T37" s="93"/>
      <c r="U37" s="93"/>
      <c r="V37" s="93"/>
      <c r="W37" s="93"/>
      <c r="X37" s="93"/>
      <c r="Y37" s="93"/>
      <c r="Z37" s="93"/>
    </row>
    <row r="39" spans="1:26" ht="34.5" customHeight="1" x14ac:dyDescent="0.25">
      <c r="A39" s="532"/>
      <c r="B39" s="533"/>
      <c r="C39" s="533"/>
      <c r="D39" s="533"/>
      <c r="E39" s="265"/>
    </row>
    <row r="40" spans="1:26" x14ac:dyDescent="0.2">
      <c r="A40" s="82"/>
      <c r="B40" s="82"/>
      <c r="C40" s="82"/>
      <c r="D40" s="82"/>
      <c r="E40" s="82"/>
    </row>
    <row r="41" spans="1:26" x14ac:dyDescent="0.2">
      <c r="A41" s="82"/>
      <c r="B41" s="82"/>
      <c r="C41" s="82"/>
      <c r="D41" s="82"/>
      <c r="E41" s="82"/>
    </row>
    <row r="42" spans="1:26" x14ac:dyDescent="0.2">
      <c r="A42" s="82"/>
      <c r="B42" s="82"/>
      <c r="C42" s="82"/>
      <c r="D42" s="82"/>
      <c r="E42" s="82"/>
    </row>
    <row r="43" spans="1:26" x14ac:dyDescent="0.2">
      <c r="A43" s="82"/>
      <c r="B43" s="82"/>
      <c r="C43" s="82"/>
      <c r="D43" s="82"/>
      <c r="E43" s="82"/>
    </row>
    <row r="44" spans="1:26" x14ac:dyDescent="0.2">
      <c r="A44" s="82"/>
      <c r="B44" s="82"/>
      <c r="C44" s="82"/>
      <c r="D44" s="82"/>
      <c r="E44" s="82"/>
    </row>
    <row r="45" spans="1:26" x14ac:dyDescent="0.2">
      <c r="A45" s="82"/>
      <c r="B45" s="82"/>
      <c r="C45" s="82"/>
      <c r="D45" s="82"/>
      <c r="E45" s="82"/>
    </row>
    <row r="46" spans="1:26" x14ac:dyDescent="0.2">
      <c r="A46" s="82"/>
      <c r="B46" s="82"/>
      <c r="C46" s="82"/>
      <c r="D46" s="82"/>
      <c r="E46" s="82"/>
    </row>
    <row r="47" spans="1:26" x14ac:dyDescent="0.2">
      <c r="A47" s="82"/>
      <c r="B47" s="82"/>
      <c r="C47" s="82"/>
      <c r="D47" s="82"/>
      <c r="E47" s="82"/>
    </row>
    <row r="48" spans="1:26" x14ac:dyDescent="0.2">
      <c r="A48" s="82"/>
      <c r="B48" s="82"/>
      <c r="C48" s="82"/>
      <c r="D48" s="82"/>
      <c r="E48" s="82"/>
    </row>
    <row r="49" spans="1:5" x14ac:dyDescent="0.2">
      <c r="A49" s="82"/>
      <c r="B49" s="82"/>
      <c r="C49" s="82"/>
      <c r="D49" s="82"/>
      <c r="E49" s="82"/>
    </row>
    <row r="50" spans="1:5" x14ac:dyDescent="0.2">
      <c r="A50" s="82"/>
      <c r="B50" s="82"/>
      <c r="C50" s="82"/>
      <c r="D50" s="82"/>
      <c r="E50" s="82"/>
    </row>
    <row r="51" spans="1:5" x14ac:dyDescent="0.2">
      <c r="A51" s="82"/>
      <c r="B51" s="82"/>
      <c r="C51" s="82"/>
      <c r="D51" s="82"/>
      <c r="E51" s="82"/>
    </row>
    <row r="52" spans="1:5" x14ac:dyDescent="0.2">
      <c r="A52" s="82"/>
      <c r="B52" s="82"/>
      <c r="C52" s="82"/>
      <c r="D52" s="82"/>
      <c r="E52" s="82"/>
    </row>
    <row r="53" spans="1:5" x14ac:dyDescent="0.2">
      <c r="A53" s="82"/>
      <c r="B53" s="82"/>
      <c r="C53" s="82"/>
      <c r="D53" s="82"/>
    </row>
  </sheetData>
  <sheetProtection password="CE28" sheet="1" objects="1" scenarios="1"/>
  <customSheetViews>
    <customSheetView guid="{2217AF83-9A9D-4254-ABC6-A5EBECD51169}" scale="78" showPageBreaks="1" printArea="1" topLeftCell="A34">
      <selection activeCell="F40" sqref="F40"/>
      <colBreaks count="1" manualBreakCount="1">
        <brk id="7" max="1048575" man="1"/>
      </colBreaks>
      <pageMargins left="0.7" right="0.7" top="0.75" bottom="0.75" header="0.3" footer="0.3"/>
      <headerFooter alignWithMargins="0">
        <oddHeader>Page &amp;P&amp;R3PRMA_May_10</oddHeader>
        <oddFooter>Page &amp;P&amp;R&amp;Z&amp;F</oddFooter>
      </headerFooter>
    </customSheetView>
  </customSheetViews>
  <mergeCells count="20">
    <mergeCell ref="A39:D39"/>
    <mergeCell ref="A15:G15"/>
    <mergeCell ref="A5:D5"/>
    <mergeCell ref="A23:G23"/>
    <mergeCell ref="A33:F33"/>
    <mergeCell ref="A1:F1"/>
    <mergeCell ref="A14:F14"/>
    <mergeCell ref="A9:D9"/>
    <mergeCell ref="A6:D6"/>
    <mergeCell ref="A3:F3"/>
    <mergeCell ref="A7:D7"/>
    <mergeCell ref="A4:D4"/>
    <mergeCell ref="E4:F4"/>
    <mergeCell ref="A13:D13"/>
    <mergeCell ref="A10:D10"/>
    <mergeCell ref="A2:F2"/>
    <mergeCell ref="E13:F13"/>
    <mergeCell ref="A11:D11"/>
    <mergeCell ref="A12:D12"/>
    <mergeCell ref="A8:D8"/>
  </mergeCells>
  <phoneticPr fontId="6" type="noConversion"/>
  <conditionalFormatting sqref="G29">
    <cfRule type="cellIs" dxfId="48" priority="7" operator="equal">
      <formula>"Compliant"</formula>
    </cfRule>
    <cfRule type="cellIs" dxfId="47" priority="8" operator="equal">
      <formula>"Non-Compliant"</formula>
    </cfRule>
  </conditionalFormatting>
  <conditionalFormatting sqref="G26:G28">
    <cfRule type="expression" dxfId="46" priority="5">
      <formula>NOT(ISERROR(SEARCH("Over Max",G26)))</formula>
    </cfRule>
    <cfRule type="expression" dxfId="45" priority="6">
      <formula>NOT(ISERROR(SEARCH("Under Max",G26)))</formula>
    </cfRule>
  </conditionalFormatting>
  <conditionalFormatting sqref="F35:F36">
    <cfRule type="expression" dxfId="44" priority="1">
      <formula>NOT(ISERROR(SEARCH("Over",F35)))</formula>
    </cfRule>
    <cfRule type="expression" dxfId="43" priority="2">
      <formula>NOT(ISERROR(SEARCH("Under",F35)))</formula>
    </cfRule>
  </conditionalFormatting>
  <pageMargins left="0.75" right="0.75" top="1" bottom="1" header="0.5" footer="0.5"/>
  <headerFooter alignWithMargins="0">
    <oddHeader>Page &amp;P&amp;R3PRMA_May_10</oddHeader>
    <oddFooter>Page &amp;P&amp;R&amp;Z&amp;F</oddFooter>
  </headerFooter>
  <colBreaks count="1" manualBreakCount="1">
    <brk id="7" max="1048575" man="1"/>
  </col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2"/>
  </sheetPr>
  <dimension ref="A1:IV53"/>
  <sheetViews>
    <sheetView showGridLines="0" zoomScale="84" zoomScaleNormal="84" zoomScaleSheetLayoutView="75" zoomScalePageLayoutView="84" workbookViewId="0">
      <selection activeCell="A2" sqref="A2:F2"/>
    </sheetView>
  </sheetViews>
  <sheetFormatPr defaultColWidth="8.85546875" defaultRowHeight="15" x14ac:dyDescent="0.2"/>
  <cols>
    <col min="1" max="1" width="43.28515625" style="43" customWidth="1"/>
    <col min="2" max="2" width="17.140625" style="43" customWidth="1"/>
    <col min="3" max="3" width="14.140625" style="43" customWidth="1"/>
    <col min="4" max="4" width="14.85546875" style="43" customWidth="1"/>
    <col min="5" max="5" width="19" style="43" customWidth="1"/>
    <col min="6" max="6" width="15" style="43" customWidth="1"/>
    <col min="7" max="7" width="19.85546875" style="43" customWidth="1"/>
    <col min="8" max="9" width="15.7109375" style="43" customWidth="1"/>
    <col min="10" max="10" width="11.28515625" style="43" bestFit="1" customWidth="1"/>
    <col min="11" max="11" width="10.28515625" style="43" bestFit="1" customWidth="1"/>
    <col min="12" max="12" width="10.85546875" style="43" bestFit="1" customWidth="1"/>
    <col min="13" max="13" width="8.85546875" style="43"/>
    <col min="14" max="14" width="15.140625" style="43" bestFit="1" customWidth="1"/>
    <col min="15" max="15" width="8.85546875" style="43"/>
    <col min="16" max="16" width="18.42578125" style="43" bestFit="1" customWidth="1"/>
    <col min="17" max="16384" width="8.85546875" style="43"/>
  </cols>
  <sheetData>
    <row r="1" spans="1:256" ht="15.75" x14ac:dyDescent="0.25">
      <c r="A1" s="42" t="s">
        <v>907</v>
      </c>
    </row>
    <row r="2" spans="1:256" ht="21.75" customHeight="1" thickBot="1" x14ac:dyDescent="0.25">
      <c r="A2" s="553"/>
      <c r="B2" s="554"/>
      <c r="C2" s="554"/>
      <c r="D2" s="554"/>
      <c r="E2" s="554"/>
      <c r="F2" s="554"/>
    </row>
    <row r="3" spans="1:256" ht="27" customHeight="1" x14ac:dyDescent="0.2">
      <c r="A3" s="556" t="s">
        <v>180</v>
      </c>
      <c r="B3" s="557"/>
      <c r="C3" s="557"/>
      <c r="D3" s="557"/>
      <c r="E3" s="557"/>
      <c r="F3" s="557"/>
      <c r="G3" s="323" t="s">
        <v>362</v>
      </c>
      <c r="H3" s="45"/>
      <c r="I3" s="44"/>
    </row>
    <row r="4" spans="1:256" s="31" customFormat="1" ht="18.75" customHeight="1" x14ac:dyDescent="0.2">
      <c r="A4" s="549" t="s">
        <v>533</v>
      </c>
      <c r="B4" s="513"/>
      <c r="C4" s="513"/>
      <c r="D4" s="513"/>
      <c r="E4" s="520">
        <f>Certification!B3</f>
        <v>42125</v>
      </c>
      <c r="F4" s="555"/>
      <c r="G4" s="324" t="s">
        <v>363</v>
      </c>
      <c r="H4" s="46"/>
      <c r="I4" s="47"/>
    </row>
    <row r="5" spans="1:256" x14ac:dyDescent="0.2">
      <c r="A5" s="558" t="s">
        <v>352</v>
      </c>
      <c r="B5" s="536"/>
      <c r="C5" s="536"/>
      <c r="D5" s="536"/>
      <c r="E5" s="242" t="s">
        <v>801</v>
      </c>
      <c r="F5" s="367" t="s">
        <v>800</v>
      </c>
      <c r="G5" s="325" t="s">
        <v>802</v>
      </c>
    </row>
    <row r="6" spans="1:256" s="31" customFormat="1" ht="29.25" customHeight="1" x14ac:dyDescent="0.2">
      <c r="A6" s="549" t="s">
        <v>141</v>
      </c>
      <c r="B6" s="514"/>
      <c r="C6" s="514"/>
      <c r="D6" s="514"/>
      <c r="E6" s="461">
        <f>'Summary Year Ahead'!E6+HLOOKUP($E$4,'LSE Allocations'!$D$80:$O$83,2,FALSE)</f>
        <v>0</v>
      </c>
      <c r="F6" s="462">
        <v>0</v>
      </c>
      <c r="G6" s="324" t="s">
        <v>792</v>
      </c>
      <c r="H6" s="46"/>
      <c r="I6" s="47"/>
    </row>
    <row r="7" spans="1:256" s="31" customFormat="1" ht="29.25" customHeight="1" x14ac:dyDescent="0.2">
      <c r="A7" s="549" t="s">
        <v>142</v>
      </c>
      <c r="B7" s="514"/>
      <c r="C7" s="514"/>
      <c r="D7" s="514"/>
      <c r="E7" s="461">
        <f>'Summary Year Ahead'!E7+HLOOKUP($E$4,'LSE Allocations'!$D$80:$O$83,3,FALSE)</f>
        <v>0</v>
      </c>
      <c r="F7" s="462">
        <v>0</v>
      </c>
      <c r="G7" s="324" t="s">
        <v>793</v>
      </c>
      <c r="H7" s="46"/>
      <c r="I7" s="47"/>
    </row>
    <row r="8" spans="1:256" s="31" customFormat="1" ht="29.25" customHeight="1" x14ac:dyDescent="0.2">
      <c r="A8" s="549" t="s">
        <v>143</v>
      </c>
      <c r="B8" s="514"/>
      <c r="C8" s="514"/>
      <c r="D8" s="514"/>
      <c r="E8" s="463">
        <v>0</v>
      </c>
      <c r="F8" s="464">
        <f>'Summary Year Ahead'!F8+HLOOKUP($E$4,'LSE Allocations'!$D$80:$O$83,4,FALSE)</f>
        <v>0</v>
      </c>
      <c r="G8" s="324" t="s">
        <v>794</v>
      </c>
      <c r="H8" s="46"/>
      <c r="I8" s="47"/>
    </row>
    <row r="9" spans="1:256" s="31" customFormat="1" ht="18" customHeight="1" x14ac:dyDescent="0.2">
      <c r="A9" s="549" t="s">
        <v>353</v>
      </c>
      <c r="B9" s="514"/>
      <c r="C9" s="514"/>
      <c r="D9" s="514"/>
      <c r="E9" s="463">
        <f>SUM(E6:E8)*1.15</f>
        <v>0</v>
      </c>
      <c r="F9" s="465">
        <f>SUM(F6:F8)*1.15</f>
        <v>0</v>
      </c>
      <c r="G9" s="324" t="s">
        <v>354</v>
      </c>
      <c r="H9" s="46"/>
      <c r="I9" s="47"/>
    </row>
    <row r="10" spans="1:256" s="31" customFormat="1" ht="22.5" customHeight="1" x14ac:dyDescent="0.2">
      <c r="A10" s="551" t="s">
        <v>1297</v>
      </c>
      <c r="B10" s="552"/>
      <c r="C10" s="552"/>
      <c r="D10" s="552"/>
      <c r="E10" s="461">
        <f>'Summary Year Ahead'!E11</f>
        <v>0</v>
      </c>
      <c r="F10" s="464">
        <f>'Summary Year Ahead'!F11</f>
        <v>0</v>
      </c>
      <c r="G10" s="324" t="s">
        <v>1379</v>
      </c>
      <c r="H10" s="46"/>
      <c r="I10" s="47"/>
    </row>
    <row r="11" spans="1:256" s="31" customFormat="1" ht="30" customHeight="1" x14ac:dyDescent="0.2">
      <c r="A11" s="550" t="s">
        <v>1646</v>
      </c>
      <c r="B11" s="523"/>
      <c r="C11" s="523"/>
      <c r="D11" s="523"/>
      <c r="E11" s="466">
        <f>ROUND(E9-E10,0)</f>
        <v>0</v>
      </c>
      <c r="F11" s="467">
        <f>ROUND(F9-F10,0)</f>
        <v>0</v>
      </c>
      <c r="G11" s="326" t="s">
        <v>796</v>
      </c>
      <c r="H11" s="46"/>
      <c r="I11" s="47"/>
    </row>
    <row r="12" spans="1:256" s="31" customFormat="1" ht="21.75" customHeight="1" x14ac:dyDescent="0.2">
      <c r="A12" s="550" t="s">
        <v>355</v>
      </c>
      <c r="B12" s="514"/>
      <c r="C12" s="514"/>
      <c r="D12" s="514"/>
      <c r="E12" s="526">
        <f>E11+F11</f>
        <v>0</v>
      </c>
      <c r="F12" s="527"/>
      <c r="G12" s="326" t="s">
        <v>355</v>
      </c>
      <c r="H12" s="46"/>
      <c r="I12" s="47"/>
    </row>
    <row r="13" spans="1:256" s="52" customFormat="1" ht="21" customHeight="1" thickBot="1" x14ac:dyDescent="0.25">
      <c r="A13" s="50"/>
      <c r="B13" s="51"/>
      <c r="C13" s="51"/>
      <c r="D13" s="51"/>
      <c r="E13" s="50"/>
      <c r="F13" s="51"/>
      <c r="G13" s="51"/>
      <c r="H13" s="45"/>
      <c r="I13" s="50"/>
      <c r="J13" s="51"/>
      <c r="K13" s="51"/>
      <c r="L13" s="51"/>
      <c r="M13" s="50"/>
      <c r="N13" s="51"/>
      <c r="O13" s="51"/>
      <c r="P13" s="51"/>
      <c r="Q13" s="50"/>
      <c r="R13" s="51"/>
      <c r="S13" s="51"/>
      <c r="T13" s="51"/>
      <c r="U13" s="50"/>
      <c r="V13" s="51"/>
      <c r="W13" s="51"/>
      <c r="X13" s="51"/>
      <c r="Y13" s="50"/>
      <c r="Z13" s="51"/>
      <c r="AA13" s="51"/>
      <c r="AB13" s="51"/>
      <c r="AC13" s="50"/>
      <c r="AD13" s="51"/>
      <c r="AE13" s="51"/>
      <c r="AF13" s="51"/>
      <c r="AG13" s="50"/>
      <c r="AH13" s="51"/>
      <c r="AI13" s="51"/>
      <c r="AJ13" s="51"/>
      <c r="AK13" s="50"/>
      <c r="AL13" s="51"/>
      <c r="AM13" s="51"/>
      <c r="AN13" s="51"/>
      <c r="AO13" s="50"/>
      <c r="AP13" s="51"/>
      <c r="AQ13" s="51"/>
      <c r="AR13" s="51"/>
      <c r="AS13" s="50"/>
      <c r="AT13" s="51"/>
      <c r="AU13" s="51"/>
      <c r="AV13" s="51"/>
      <c r="AW13" s="50"/>
      <c r="AX13" s="51"/>
      <c r="AY13" s="51"/>
      <c r="AZ13" s="51"/>
      <c r="BA13" s="50"/>
      <c r="BB13" s="51"/>
      <c r="BC13" s="51"/>
      <c r="BD13" s="51"/>
      <c r="BE13" s="50"/>
      <c r="BF13" s="51"/>
      <c r="BG13" s="51"/>
      <c r="BH13" s="51"/>
      <c r="BI13" s="50"/>
      <c r="BJ13" s="51"/>
      <c r="BK13" s="51"/>
      <c r="BL13" s="51"/>
      <c r="BM13" s="50"/>
      <c r="BN13" s="51"/>
      <c r="BO13" s="51"/>
      <c r="BP13" s="51"/>
      <c r="BQ13" s="50"/>
      <c r="BR13" s="51"/>
      <c r="BS13" s="51"/>
      <c r="BT13" s="51"/>
      <c r="BU13" s="50"/>
      <c r="BV13" s="51"/>
      <c r="BW13" s="51"/>
      <c r="BX13" s="51"/>
      <c r="BY13" s="50"/>
      <c r="BZ13" s="51"/>
      <c r="CA13" s="51"/>
      <c r="CB13" s="51"/>
      <c r="CC13" s="50"/>
      <c r="CD13" s="51"/>
      <c r="CE13" s="51"/>
      <c r="CF13" s="51"/>
      <c r="CG13" s="50"/>
      <c r="CH13" s="51"/>
      <c r="CI13" s="51"/>
      <c r="CJ13" s="51"/>
      <c r="CK13" s="50"/>
      <c r="CL13" s="51"/>
      <c r="CM13" s="51"/>
      <c r="CN13" s="51"/>
      <c r="CO13" s="50"/>
      <c r="CP13" s="51"/>
      <c r="CQ13" s="51"/>
      <c r="CR13" s="51"/>
      <c r="CS13" s="50"/>
      <c r="CT13" s="51"/>
      <c r="CU13" s="51"/>
      <c r="CV13" s="51"/>
      <c r="CW13" s="50"/>
      <c r="CX13" s="51"/>
      <c r="CY13" s="51"/>
      <c r="CZ13" s="51"/>
      <c r="DA13" s="50"/>
      <c r="DB13" s="51"/>
      <c r="DC13" s="51"/>
      <c r="DD13" s="51"/>
      <c r="DE13" s="50"/>
      <c r="DF13" s="51"/>
      <c r="DG13" s="51"/>
      <c r="DH13" s="51"/>
      <c r="DI13" s="50"/>
      <c r="DJ13" s="51"/>
      <c r="DK13" s="51"/>
      <c r="DL13" s="51"/>
      <c r="DM13" s="50"/>
      <c r="DN13" s="51"/>
      <c r="DO13" s="51"/>
      <c r="DP13" s="51"/>
      <c r="DQ13" s="50"/>
      <c r="DR13" s="51"/>
      <c r="DS13" s="51"/>
      <c r="DT13" s="51"/>
      <c r="DU13" s="50"/>
      <c r="DV13" s="51"/>
      <c r="DW13" s="51"/>
      <c r="DX13" s="51"/>
      <c r="DY13" s="50"/>
      <c r="DZ13" s="51"/>
      <c r="EA13" s="51"/>
      <c r="EB13" s="51"/>
      <c r="EC13" s="50"/>
      <c r="ED13" s="51"/>
      <c r="EE13" s="51"/>
      <c r="EF13" s="51"/>
      <c r="EG13" s="50"/>
      <c r="EH13" s="51"/>
      <c r="EI13" s="51"/>
      <c r="EJ13" s="51"/>
      <c r="EK13" s="50"/>
      <c r="EL13" s="51"/>
      <c r="EM13" s="51"/>
      <c r="EN13" s="51"/>
      <c r="EO13" s="50"/>
      <c r="EP13" s="51"/>
      <c r="EQ13" s="51"/>
      <c r="ER13" s="51"/>
      <c r="ES13" s="50"/>
      <c r="ET13" s="51"/>
      <c r="EU13" s="51"/>
      <c r="EV13" s="51"/>
      <c r="EW13" s="50"/>
      <c r="EX13" s="51"/>
      <c r="EY13" s="51"/>
      <c r="EZ13" s="51"/>
      <c r="FA13" s="50"/>
      <c r="FB13" s="51"/>
      <c r="FC13" s="51"/>
      <c r="FD13" s="51"/>
      <c r="FE13" s="50"/>
      <c r="FF13" s="51"/>
      <c r="FG13" s="51"/>
      <c r="FH13" s="51"/>
      <c r="FI13" s="50"/>
      <c r="FJ13" s="51"/>
      <c r="FK13" s="51"/>
      <c r="FL13" s="51"/>
      <c r="FM13" s="50"/>
      <c r="FN13" s="51"/>
      <c r="FO13" s="51"/>
      <c r="FP13" s="51"/>
      <c r="FQ13" s="50"/>
      <c r="FR13" s="51"/>
      <c r="FS13" s="51"/>
      <c r="FT13" s="51"/>
      <c r="FU13" s="50"/>
      <c r="FV13" s="51"/>
      <c r="FW13" s="51"/>
      <c r="FX13" s="51"/>
      <c r="FY13" s="50"/>
      <c r="FZ13" s="51"/>
      <c r="GA13" s="51"/>
      <c r="GB13" s="51"/>
      <c r="GC13" s="50"/>
      <c r="GD13" s="51"/>
      <c r="GE13" s="51"/>
      <c r="GF13" s="51"/>
      <c r="GG13" s="50"/>
      <c r="GH13" s="51"/>
      <c r="GI13" s="51"/>
      <c r="GJ13" s="51"/>
      <c r="GK13" s="50"/>
      <c r="GL13" s="51"/>
      <c r="GM13" s="51"/>
      <c r="GN13" s="51"/>
      <c r="GO13" s="50"/>
      <c r="GP13" s="51"/>
      <c r="GQ13" s="51"/>
      <c r="GR13" s="51"/>
      <c r="GS13" s="50"/>
      <c r="GT13" s="51"/>
      <c r="GU13" s="51"/>
      <c r="GV13" s="51"/>
      <c r="GW13" s="50"/>
      <c r="GX13" s="51"/>
      <c r="GY13" s="51"/>
      <c r="GZ13" s="51"/>
      <c r="HA13" s="50"/>
      <c r="HB13" s="51"/>
      <c r="HC13" s="51"/>
      <c r="HD13" s="51"/>
      <c r="HE13" s="50"/>
      <c r="HF13" s="51"/>
      <c r="HG13" s="51"/>
      <c r="HH13" s="51"/>
      <c r="HI13" s="50"/>
      <c r="HJ13" s="51"/>
      <c r="HK13" s="51"/>
      <c r="HL13" s="51"/>
      <c r="HM13" s="50"/>
      <c r="HN13" s="51"/>
      <c r="HO13" s="51"/>
      <c r="HP13" s="51"/>
      <c r="HQ13" s="50"/>
      <c r="HR13" s="51"/>
      <c r="HS13" s="51"/>
      <c r="HT13" s="51"/>
      <c r="HU13" s="50"/>
      <c r="HV13" s="51"/>
      <c r="HW13" s="51"/>
      <c r="HX13" s="51"/>
      <c r="HY13" s="50"/>
      <c r="HZ13" s="51"/>
      <c r="IA13" s="51"/>
      <c r="IB13" s="51"/>
      <c r="IC13" s="50"/>
      <c r="ID13" s="51"/>
      <c r="IE13" s="51"/>
      <c r="IF13" s="51"/>
      <c r="IG13" s="50"/>
      <c r="IH13" s="51"/>
      <c r="II13" s="51"/>
      <c r="IJ13" s="51"/>
      <c r="IK13" s="50"/>
      <c r="IL13" s="51"/>
      <c r="IM13" s="51"/>
      <c r="IN13" s="51"/>
      <c r="IO13" s="50"/>
      <c r="IP13" s="51"/>
      <c r="IQ13" s="51"/>
      <c r="IR13" s="51"/>
      <c r="IS13" s="50"/>
      <c r="IT13" s="51"/>
      <c r="IU13" s="51"/>
      <c r="IV13" s="51"/>
    </row>
    <row r="14" spans="1:256" ht="40.5" customHeight="1" thickBot="1" x14ac:dyDescent="0.25">
      <c r="A14" s="548" t="s">
        <v>599</v>
      </c>
      <c r="B14" s="546"/>
      <c r="C14" s="546"/>
      <c r="D14" s="546"/>
      <c r="E14" s="546"/>
      <c r="F14" s="546"/>
      <c r="G14" s="547"/>
      <c r="H14" s="295"/>
      <c r="I14" s="93"/>
      <c r="J14" s="93"/>
      <c r="K14" s="93"/>
      <c r="L14" s="93"/>
      <c r="M14" s="93"/>
      <c r="N14" s="93"/>
      <c r="O14" s="93"/>
      <c r="P14" s="93"/>
      <c r="Q14" s="93"/>
      <c r="R14" s="93"/>
      <c r="S14" s="93"/>
      <c r="T14" s="93"/>
      <c r="U14" s="93"/>
      <c r="V14" s="93"/>
      <c r="W14" s="93"/>
      <c r="X14" s="93"/>
      <c r="Y14" s="93"/>
      <c r="Z14" s="93"/>
      <c r="AA14" s="93"/>
    </row>
    <row r="15" spans="1:256" ht="38.25" x14ac:dyDescent="0.2">
      <c r="A15" s="321" t="s">
        <v>1643</v>
      </c>
      <c r="B15" s="231" t="s">
        <v>1648</v>
      </c>
      <c r="C15" s="231" t="s">
        <v>1291</v>
      </c>
      <c r="D15" s="231" t="s">
        <v>588</v>
      </c>
      <c r="E15" s="231" t="s">
        <v>589</v>
      </c>
      <c r="F15" s="231" t="s">
        <v>590</v>
      </c>
      <c r="G15" s="231" t="s">
        <v>591</v>
      </c>
      <c r="H15" s="93"/>
      <c r="I15" s="93"/>
      <c r="J15" s="93"/>
      <c r="K15" s="93"/>
      <c r="L15" s="93"/>
      <c r="M15" s="93"/>
      <c r="N15" s="93"/>
      <c r="O15" s="93"/>
      <c r="P15" s="93"/>
      <c r="Q15" s="93"/>
      <c r="R15" s="93"/>
      <c r="S15" s="93"/>
      <c r="T15" s="93"/>
      <c r="U15" s="93"/>
      <c r="V15" s="93"/>
      <c r="W15" s="93"/>
      <c r="X15" s="93"/>
      <c r="Y15" s="93"/>
      <c r="Z15" s="93"/>
    </row>
    <row r="16" spans="1:256" s="56" customFormat="1" ht="25.5" x14ac:dyDescent="0.2">
      <c r="A16" s="363" t="s">
        <v>1647</v>
      </c>
      <c r="B16" s="368">
        <f>SUM(C16:G16)</f>
        <v>0</v>
      </c>
      <c r="C16" s="58">
        <f>ROUND(SUMIF(III_Demand_Response!$F:$F,"DR",III_Demand_Response!$D:$D)*1.15,2)</f>
        <v>0</v>
      </c>
      <c r="D16" s="58">
        <f>ROUND(SUMIF(I_Phys_Res_Import_RA_Res!$F:$F,1,I_Phys_Res_Import_RA_Res!$D:$D),2)</f>
        <v>0</v>
      </c>
      <c r="E16" s="58">
        <f>ROUND(SUMIF(I_Phys_Res_Import_RA_Res!$F:$F,2,I_Phys_Res_Import_RA_Res!$D:$D),2)</f>
        <v>0</v>
      </c>
      <c r="F16" s="58">
        <f>ROUND(SUMIF(I_Phys_Res_Import_RA_Res!$F:$F,3,I_Phys_Res_Import_RA_Res!$D:$D),2)</f>
        <v>0</v>
      </c>
      <c r="G16" s="58">
        <f>ROUND(SUMIF(I_Phys_Res_Import_RA_Res!$F:$F,4,I_Phys_Res_Import_RA_Res!$D:$D),2)</f>
        <v>0</v>
      </c>
      <c r="H16" s="99"/>
      <c r="I16" s="99"/>
      <c r="J16" s="99"/>
      <c r="K16" s="99"/>
      <c r="L16" s="99"/>
      <c r="M16" s="99"/>
      <c r="N16" s="99"/>
      <c r="O16" s="99"/>
      <c r="P16" s="99"/>
      <c r="Q16" s="99"/>
      <c r="R16" s="99"/>
      <c r="S16" s="99"/>
      <c r="T16" s="99"/>
      <c r="U16" s="99"/>
      <c r="V16" s="99"/>
      <c r="W16" s="99"/>
      <c r="X16" s="99"/>
      <c r="Y16" s="99"/>
      <c r="Z16" s="99"/>
    </row>
    <row r="17" spans="1:27" s="56" customFormat="1" ht="30" customHeight="1" thickBot="1" x14ac:dyDescent="0.25">
      <c r="A17" s="410" t="s">
        <v>1644</v>
      </c>
      <c r="B17" s="353" t="e">
        <f>B$16/$E$12</f>
        <v>#DIV/0!</v>
      </c>
      <c r="C17" s="353" t="e">
        <f>C$16/$E$12</f>
        <v>#DIV/0!</v>
      </c>
      <c r="D17" s="353" t="e">
        <f>D$16/$E$12</f>
        <v>#DIV/0!</v>
      </c>
      <c r="E17" s="353" t="e">
        <f t="shared" ref="E17:F17" si="0">E$16/$E$12</f>
        <v>#DIV/0!</v>
      </c>
      <c r="F17" s="353" t="e">
        <f t="shared" si="0"/>
        <v>#DIV/0!</v>
      </c>
      <c r="G17" s="353" t="e">
        <f>G$16/$E$12</f>
        <v>#DIV/0!</v>
      </c>
      <c r="H17" s="99"/>
      <c r="I17" s="99"/>
      <c r="J17" s="99"/>
      <c r="K17" s="99"/>
      <c r="L17" s="99"/>
      <c r="M17" s="99"/>
      <c r="N17" s="99"/>
      <c r="O17" s="99"/>
      <c r="P17" s="99"/>
      <c r="Q17" s="99"/>
      <c r="R17" s="99"/>
      <c r="S17" s="99"/>
      <c r="T17" s="99"/>
      <c r="U17" s="99"/>
      <c r="V17" s="99"/>
      <c r="W17" s="99"/>
      <c r="X17" s="99"/>
      <c r="Y17" s="99"/>
      <c r="Z17" s="99"/>
    </row>
    <row r="18" spans="1:27" ht="21.75" customHeight="1" thickBot="1" x14ac:dyDescent="0.25">
      <c r="A18" s="62" t="s">
        <v>181</v>
      </c>
      <c r="B18" s="63"/>
      <c r="C18" s="63"/>
      <c r="D18" s="63"/>
      <c r="E18" s="63"/>
      <c r="F18" s="63"/>
      <c r="G18" s="63"/>
    </row>
    <row r="19" spans="1:27" ht="54" customHeight="1" x14ac:dyDescent="0.2">
      <c r="A19" s="560" t="s">
        <v>1645</v>
      </c>
      <c r="B19" s="561"/>
      <c r="C19" s="561"/>
      <c r="D19" s="561"/>
      <c r="E19" s="561"/>
      <c r="F19" s="561"/>
      <c r="G19" s="562"/>
      <c r="H19" s="356"/>
      <c r="I19" s="93"/>
      <c r="J19" s="303"/>
      <c r="K19" s="559"/>
      <c r="L19" s="559"/>
      <c r="M19" s="559"/>
      <c r="N19" s="559"/>
      <c r="O19" s="559"/>
      <c r="P19" s="559"/>
      <c r="Q19" s="93"/>
      <c r="R19" s="93"/>
      <c r="S19" s="93"/>
      <c r="T19" s="93"/>
      <c r="U19" s="93"/>
      <c r="V19" s="93"/>
      <c r="W19" s="93"/>
      <c r="X19" s="93"/>
      <c r="Y19" s="93"/>
      <c r="Z19" s="93"/>
      <c r="AA19" s="93"/>
    </row>
    <row r="20" spans="1:27" s="64" customFormat="1" ht="126.75" customHeight="1" thickBot="1" x14ac:dyDescent="0.25">
      <c r="A20" s="327" t="s">
        <v>598</v>
      </c>
      <c r="B20" s="54" t="s">
        <v>361</v>
      </c>
      <c r="C20" s="54" t="str">
        <f>"Maximum Cumulative Countable Capacity Levels (MW)
(J) = (I) x 100% of RAR = "&amp;TEXT(D11,"#,##0")&amp;" "&amp;"MW"</f>
        <v>Maximum Cumulative Countable Capacity Levels (MW)
(J) = (I) x 100% of RAR = 0 MW</v>
      </c>
      <c r="D20" s="473" t="s">
        <v>1839</v>
      </c>
      <c r="E20" s="318" t="s">
        <v>526</v>
      </c>
      <c r="F20" s="474" t="s">
        <v>1841</v>
      </c>
      <c r="G20" s="364" t="s">
        <v>1641</v>
      </c>
      <c r="H20" s="357"/>
      <c r="I20" s="303"/>
      <c r="J20" s="304"/>
      <c r="K20" s="304"/>
      <c r="L20" s="304"/>
      <c r="M20" s="304"/>
      <c r="N20" s="304"/>
      <c r="O20" s="304"/>
      <c r="P20" s="100"/>
      <c r="Q20" s="100"/>
      <c r="R20" s="100"/>
      <c r="S20" s="100"/>
      <c r="T20" s="100"/>
      <c r="U20" s="100"/>
      <c r="V20" s="100"/>
      <c r="W20" s="100"/>
      <c r="X20" s="100"/>
      <c r="Y20" s="100"/>
      <c r="Z20" s="100"/>
    </row>
    <row r="21" spans="1:27" s="64" customFormat="1" ht="18" customHeight="1" thickBot="1" x14ac:dyDescent="0.25">
      <c r="A21" s="322" t="s">
        <v>600</v>
      </c>
      <c r="B21" s="319" t="s">
        <v>601</v>
      </c>
      <c r="C21" s="319" t="s">
        <v>602</v>
      </c>
      <c r="D21" s="65" t="s">
        <v>603</v>
      </c>
      <c r="E21" s="66" t="s">
        <v>604</v>
      </c>
      <c r="F21" s="67" t="s">
        <v>605</v>
      </c>
      <c r="G21" s="361"/>
      <c r="H21" s="357"/>
      <c r="I21" s="303"/>
      <c r="J21" s="304"/>
      <c r="K21" s="305"/>
      <c r="L21" s="304"/>
      <c r="M21" s="304"/>
      <c r="N21" s="305"/>
      <c r="O21" s="304"/>
      <c r="P21" s="100"/>
      <c r="Q21" s="100"/>
      <c r="R21" s="100"/>
      <c r="S21" s="100"/>
      <c r="T21" s="100"/>
      <c r="U21" s="100"/>
      <c r="V21" s="100"/>
      <c r="W21" s="100"/>
      <c r="X21" s="100"/>
      <c r="Y21" s="100"/>
      <c r="Z21" s="100"/>
    </row>
    <row r="22" spans="1:27" s="71" customFormat="1" ht="17.25" thickBot="1" x14ac:dyDescent="0.25">
      <c r="A22" s="328" t="s">
        <v>1293</v>
      </c>
      <c r="B22" s="320">
        <v>0.16213816459811201</v>
      </c>
      <c r="C22" s="459">
        <f>B22*$E$12</f>
        <v>0</v>
      </c>
      <c r="D22" s="69">
        <f>$D$16</f>
        <v>0</v>
      </c>
      <c r="E22" s="70">
        <f>IF(D22&lt;=C22,D22,C22)</f>
        <v>0</v>
      </c>
      <c r="F22" s="354" t="e">
        <f>E22/$E$12</f>
        <v>#DIV/0!</v>
      </c>
      <c r="G22" s="362" t="str">
        <f>IF(C22-D22&gt;=0,ROUND(C22-D22,2)  &amp; " MW" &amp; "  Under Max",ROUND(D22-C22,2) &amp;  " MW" &amp; "  Over Max")</f>
        <v>0 MW  Under Max</v>
      </c>
      <c r="H22" s="358"/>
      <c r="I22" s="303"/>
      <c r="J22" s="304"/>
      <c r="K22" s="306"/>
      <c r="L22" s="304"/>
      <c r="M22" s="304"/>
      <c r="N22" s="305"/>
      <c r="O22" s="304"/>
      <c r="P22" s="95"/>
      <c r="Q22" s="95"/>
      <c r="R22" s="95"/>
      <c r="S22" s="95"/>
      <c r="T22" s="95"/>
      <c r="U22" s="95"/>
      <c r="V22" s="95"/>
      <c r="W22" s="95"/>
      <c r="X22" s="95"/>
      <c r="Y22" s="95"/>
      <c r="Z22" s="95"/>
    </row>
    <row r="23" spans="1:27" s="71" customFormat="1" ht="17.25" thickBot="1" x14ac:dyDescent="0.25">
      <c r="A23" s="328" t="s">
        <v>1294</v>
      </c>
      <c r="B23" s="320">
        <v>0.217143291509382</v>
      </c>
      <c r="C23" s="459">
        <f>B23*$E$12</f>
        <v>0</v>
      </c>
      <c r="D23" s="72">
        <f>E22+$E$16</f>
        <v>0</v>
      </c>
      <c r="E23" s="70">
        <f>IF(D23&lt;=C23,D23,C23)</f>
        <v>0</v>
      </c>
      <c r="F23" s="354" t="e">
        <f>E23/$E$12</f>
        <v>#DIV/0!</v>
      </c>
      <c r="G23" s="362" t="str">
        <f>IF(C23-D23&gt;=0,ROUND(C23-D23,2)  &amp; " MW" &amp; "  Under Max",ROUND(D23-C23,2) &amp;  " MW" &amp; "  Over Max")</f>
        <v>0 MW  Under Max</v>
      </c>
      <c r="H23" s="358"/>
      <c r="I23" s="303"/>
      <c r="J23" s="304"/>
      <c r="K23" s="306"/>
      <c r="L23" s="304"/>
      <c r="M23" s="304"/>
      <c r="N23" s="305"/>
      <c r="O23" s="304"/>
      <c r="P23" s="95"/>
      <c r="Q23" s="95"/>
      <c r="R23" s="95"/>
      <c r="S23" s="95"/>
      <c r="T23" s="95"/>
      <c r="U23" s="95"/>
      <c r="V23" s="95"/>
      <c r="W23" s="95"/>
      <c r="X23" s="95"/>
      <c r="Y23" s="95"/>
      <c r="Z23" s="95"/>
    </row>
    <row r="24" spans="1:27" s="71" customFormat="1" ht="17.25" thickBot="1" x14ac:dyDescent="0.25">
      <c r="A24" s="328" t="s">
        <v>1295</v>
      </c>
      <c r="B24" s="320">
        <v>0.3375901252777751</v>
      </c>
      <c r="C24" s="459">
        <f>B24*$E$12</f>
        <v>0</v>
      </c>
      <c r="D24" s="72">
        <f>$E$23+$F$16</f>
        <v>0</v>
      </c>
      <c r="E24" s="73">
        <f>IF(D24&lt;=C24,D24,C24)</f>
        <v>0</v>
      </c>
      <c r="F24" s="354" t="e">
        <f>E24/$E$12</f>
        <v>#DIV/0!</v>
      </c>
      <c r="G24" s="362" t="str">
        <f>IF(C24-D24&gt;=0,ROUND(C24-D24,2)  &amp; " MW" &amp; "  Under Max",ROUND(D24-C24,2) &amp;  " MW" &amp; "  Over Max")</f>
        <v>0 MW  Under Max</v>
      </c>
      <c r="H24" s="359"/>
      <c r="I24" s="303"/>
      <c r="J24" s="304"/>
      <c r="K24" s="306"/>
      <c r="L24" s="304"/>
      <c r="M24" s="304"/>
      <c r="N24" s="305"/>
      <c r="O24" s="304"/>
      <c r="P24" s="95"/>
      <c r="Q24" s="95"/>
      <c r="R24" s="95"/>
      <c r="S24" s="95"/>
      <c r="T24" s="95"/>
      <c r="U24" s="95"/>
      <c r="V24" s="95"/>
      <c r="W24" s="95"/>
      <c r="X24" s="95"/>
      <c r="Y24" s="95"/>
      <c r="Z24" s="95"/>
    </row>
    <row r="25" spans="1:27" s="71" customFormat="1" ht="13.5" thickBot="1" x14ac:dyDescent="0.25">
      <c r="A25" s="329" t="s">
        <v>1296</v>
      </c>
      <c r="B25" s="330">
        <v>1</v>
      </c>
      <c r="C25" s="331" t="s">
        <v>527</v>
      </c>
      <c r="D25" s="332">
        <f>$E$24+$C$16+$G$16</f>
        <v>0</v>
      </c>
      <c r="E25" s="70">
        <f>$E$24+$C$16+$G$16</f>
        <v>0</v>
      </c>
      <c r="F25" s="355" t="e">
        <f>E25/$E$12</f>
        <v>#DIV/0!</v>
      </c>
      <c r="G25" s="352" t="str">
        <f>IF(E25&gt;=E12,"Compliant","Non-Compliant")</f>
        <v>Compliant</v>
      </c>
      <c r="H25" s="360"/>
      <c r="I25" s="95"/>
      <c r="J25" s="95"/>
      <c r="K25" s="95"/>
      <c r="L25" s="95"/>
      <c r="M25" s="95"/>
      <c r="N25" s="95"/>
      <c r="O25" s="95"/>
      <c r="P25" s="95"/>
      <c r="Q25" s="95"/>
      <c r="R25" s="95"/>
      <c r="S25" s="95"/>
      <c r="T25" s="95"/>
      <c r="U25" s="95"/>
      <c r="V25" s="95"/>
      <c r="W25" s="95"/>
      <c r="X25" s="95"/>
      <c r="Y25" s="95"/>
      <c r="Z25" s="95"/>
      <c r="AA25" s="95"/>
    </row>
    <row r="26" spans="1:27" s="71" customFormat="1" ht="18" customHeight="1" x14ac:dyDescent="0.2">
      <c r="A26" s="232"/>
      <c r="B26" s="233"/>
      <c r="C26" s="234"/>
      <c r="D26" s="235"/>
      <c r="E26" s="236"/>
      <c r="F26" s="237"/>
      <c r="G26" s="126"/>
      <c r="H26" s="351"/>
    </row>
    <row r="27" spans="1:27" ht="15.75" thickBot="1" x14ac:dyDescent="0.25"/>
    <row r="28" spans="1:27" ht="38.25" customHeight="1" x14ac:dyDescent="0.2">
      <c r="A28" s="540" t="s">
        <v>1649</v>
      </c>
      <c r="B28" s="541"/>
      <c r="C28" s="541"/>
      <c r="D28" s="541"/>
      <c r="E28" s="541"/>
      <c r="F28" s="542"/>
    </row>
    <row r="29" spans="1:27" ht="81" customHeight="1" x14ac:dyDescent="0.2">
      <c r="A29" s="78" t="s">
        <v>802</v>
      </c>
      <c r="B29" s="78" t="s">
        <v>10</v>
      </c>
      <c r="C29" s="78" t="s">
        <v>9</v>
      </c>
      <c r="D29" s="78" t="s">
        <v>144</v>
      </c>
      <c r="E29" s="78" t="s">
        <v>803</v>
      </c>
      <c r="F29" s="397" t="s">
        <v>1642</v>
      </c>
    </row>
    <row r="30" spans="1:27" ht="25.5" x14ac:dyDescent="0.2">
      <c r="A30" s="350" t="s">
        <v>1673</v>
      </c>
      <c r="B30" s="260">
        <f>$F$11</f>
        <v>0</v>
      </c>
      <c r="C30" s="79">
        <f>I_Phys_Res_Import_RA_Res!N4+ROUND(III_Demand_Response!N5*1.15,2)</f>
        <v>0</v>
      </c>
      <c r="D30" s="80">
        <f>IF(B30&gt;C30,B30-C30,0)</f>
        <v>0</v>
      </c>
      <c r="E30" s="260">
        <f>'LSE Allocations'!D75</f>
        <v>0</v>
      </c>
      <c r="F30" s="458" t="str">
        <f>IF(D30&gt;E30,ROUND(D30-E30,2) &amp; " MW Over Path Constraint",ROUND(C30+E30-B30,1)&amp; " MW Under Path Constraint")</f>
        <v>0 MW Under Path Constraint</v>
      </c>
    </row>
    <row r="31" spans="1:27" ht="26.25" thickBot="1" x14ac:dyDescent="0.25">
      <c r="A31" s="369" t="s">
        <v>1672</v>
      </c>
      <c r="B31" s="333">
        <f>$E$11</f>
        <v>0</v>
      </c>
      <c r="C31" s="334">
        <f>I_Phys_Res_Import_RA_Res!O4+ROUND(III_Demand_Response!O5*1.15,2)</f>
        <v>0</v>
      </c>
      <c r="D31" s="335">
        <f>IF(B31&gt;C31,B31-C31,0)</f>
        <v>0</v>
      </c>
      <c r="E31" s="333">
        <f>'LSE Allocations'!D74</f>
        <v>0</v>
      </c>
      <c r="F31" s="349" t="str">
        <f>IF(D31&gt;E31,ROUND(D31-E31,2) &amp; " MW Over Path Constraint",ROUND(C31+E31-B31,1)&amp; " MW Under Path Constraint")</f>
        <v>0 MW Under Path Constraint</v>
      </c>
    </row>
    <row r="32" spans="1:27" x14ac:dyDescent="0.2">
      <c r="A32" s="81"/>
      <c r="B32" s="81"/>
      <c r="C32" s="81"/>
      <c r="D32" s="81"/>
      <c r="E32" s="81"/>
      <c r="F32" s="81"/>
    </row>
    <row r="33" spans="1:27" ht="15.75" thickBot="1" x14ac:dyDescent="0.25">
      <c r="A33" s="82"/>
      <c r="B33" s="82"/>
      <c r="C33" s="82"/>
      <c r="D33" s="82"/>
      <c r="E33" s="82"/>
      <c r="F33" s="82"/>
    </row>
    <row r="34" spans="1:27" ht="39" customHeight="1" thickBot="1" x14ac:dyDescent="0.3">
      <c r="A34" s="563" t="s">
        <v>1671</v>
      </c>
      <c r="B34" s="564"/>
      <c r="C34" s="564"/>
      <c r="D34" s="564"/>
      <c r="E34" s="565"/>
      <c r="F34" s="82"/>
    </row>
    <row r="35" spans="1:27" ht="84" customHeight="1" x14ac:dyDescent="0.2">
      <c r="A35" s="336" t="s">
        <v>523</v>
      </c>
      <c r="B35" s="159" t="s">
        <v>12</v>
      </c>
      <c r="C35" s="159" t="s">
        <v>1633</v>
      </c>
      <c r="D35" s="365" t="s">
        <v>925</v>
      </c>
      <c r="E35" s="366" t="s">
        <v>1642</v>
      </c>
      <c r="F35" s="82"/>
    </row>
    <row r="36" spans="1:27" s="84" customFormat="1" ht="18.75" x14ac:dyDescent="0.4">
      <c r="A36" s="337" t="s">
        <v>1093</v>
      </c>
      <c r="B36" s="277">
        <f>'LSE Allocations'!J90+'LSE Allocations'!J73</f>
        <v>0</v>
      </c>
      <c r="C36" s="80">
        <f>ROUND(SUMIF(I_Phys_Res_Import_RA_Res!M:M,A36,I_Phys_Res_Import_RA_Res!E:E)+SUMIF(III_Demand_Response!M:M,'Summary Month Ahead'!A36,III_Demand_Response!E:E),2)</f>
        <v>0</v>
      </c>
      <c r="D36" s="158">
        <f>ROUND(IF($C$36&gt;=$B$36,$C$36-$B$36,$C$36-$B$36),2)</f>
        <v>0</v>
      </c>
      <c r="E36" s="338" t="str">
        <f>IF(C36&gt;=B36,"Compliant","Non-Compliant")</f>
        <v>Compliant</v>
      </c>
      <c r="F36" s="83"/>
    </row>
    <row r="37" spans="1:27" s="84" customFormat="1" ht="18.75" x14ac:dyDescent="0.4">
      <c r="A37" s="339" t="s">
        <v>971</v>
      </c>
      <c r="B37" s="277">
        <f>'LSE Allocations'!J91+'LSE Allocations'!J74</f>
        <v>0</v>
      </c>
      <c r="C37" s="80">
        <f>ROUND(SUMIF(I_Phys_Res_Import_RA_Res!M:M,A37,I_Phys_Res_Import_RA_Res!E:E)+SUMIF(III_Demand_Response!M:M,'Summary Month Ahead'!A37,III_Demand_Response!E:E),2)</f>
        <v>0</v>
      </c>
      <c r="D37" s="158">
        <f>ROUND(IF($C$37&gt;=$B$37,$C$37-$B$37,$C$37-$B$37),2)</f>
        <v>0</v>
      </c>
      <c r="E37" s="338" t="str">
        <f>IF(C37&gt;=B37,"Compliant","Non-Compliant")</f>
        <v>Compliant</v>
      </c>
    </row>
    <row r="38" spans="1:27" ht="15.75" x14ac:dyDescent="0.25">
      <c r="A38" s="345" t="s">
        <v>1423</v>
      </c>
      <c r="B38" s="346">
        <f>'LSE Allocations'!J92+'LSE Allocations'!J75</f>
        <v>0</v>
      </c>
      <c r="C38" s="80">
        <f>ROUND(SUMIF(I_Phys_Res_Import_RA_Res!M:M,A38,I_Phys_Res_Import_RA_Res!E:E)+SUMIF(III_Demand_Response!M:M,'Summary Month Ahead'!A38,III_Demand_Response!E:E),2)</f>
        <v>0</v>
      </c>
      <c r="D38" s="347">
        <f>ROUND(IF($C$38&gt;=$B$38,$C$38-$B$38,$C$38-$B$38),2)</f>
        <v>0</v>
      </c>
      <c r="E38" s="344" t="str">
        <f>IF(C38&gt;=B38,"Compliant","Non-Compliant")</f>
        <v>Compliant</v>
      </c>
    </row>
    <row r="39" spans="1:27" ht="15.75" x14ac:dyDescent="0.25">
      <c r="A39" s="339" t="s">
        <v>979</v>
      </c>
      <c r="B39" s="277">
        <f>'LSE Allocations'!J93+'LSE Allocations'!J76</f>
        <v>0</v>
      </c>
      <c r="C39" s="80">
        <f>ROUND(SUMIF(I_Phys_Res_Import_RA_Res!M:M,A39,I_Phys_Res_Import_RA_Res!E:E)+SUMIF(III_Demand_Response!M:M,'Summary Month Ahead'!A39,III_Demand_Response!E:E),2)</f>
        <v>0</v>
      </c>
      <c r="D39" s="158">
        <f>IF($C$39&gt;=$B$39,$C$39-$B$39,$C$39-$B$39)</f>
        <v>0</v>
      </c>
      <c r="E39" s="338" t="str">
        <f>IF(C39&gt;=B39,"Compliant","Non-Compliant")</f>
        <v>Compliant</v>
      </c>
    </row>
    <row r="40" spans="1:27" ht="16.5" thickBot="1" x14ac:dyDescent="0.3">
      <c r="A40" s="340" t="s">
        <v>222</v>
      </c>
      <c r="B40" s="341">
        <f>'LSE Allocations'!J94+'LSE Allocations'!J77</f>
        <v>0</v>
      </c>
      <c r="C40" s="335">
        <f>ROUND(SUMIF(I_Phys_Res_Import_RA_Res!M:M,A40,I_Phys_Res_Import_RA_Res!E:E)+SUMIF(III_Demand_Response!M:M,'Summary Month Ahead'!A40,III_Demand_Response!E:E),2)</f>
        <v>0</v>
      </c>
      <c r="D40" s="342">
        <f>ROUND(IF($C$40&gt;=$B$40,$C$40-$B$40,$C$40-$B$40),2)</f>
        <v>0</v>
      </c>
      <c r="E40" s="343" t="str">
        <f>IF(C40&gt;=B40,"Compliant","Non-Compliant")</f>
        <v>Compliant</v>
      </c>
    </row>
    <row r="41" spans="1:27" ht="15.75" thickBot="1" x14ac:dyDescent="0.25">
      <c r="E41" s="82"/>
    </row>
    <row r="42" spans="1:27" ht="40.5" customHeight="1" thickBot="1" x14ac:dyDescent="0.25">
      <c r="A42" s="543" t="s">
        <v>11</v>
      </c>
      <c r="B42" s="546"/>
      <c r="C42" s="546"/>
      <c r="D42" s="546"/>
      <c r="E42" s="547"/>
      <c r="F42" s="409"/>
      <c r="G42" s="409"/>
      <c r="H42" s="295"/>
      <c r="I42" s="93"/>
      <c r="J42" s="93"/>
      <c r="K42" s="93"/>
      <c r="L42" s="93"/>
      <c r="M42" s="93"/>
      <c r="N42" s="93"/>
      <c r="O42" s="93"/>
      <c r="P42" s="93"/>
      <c r="Q42" s="93"/>
      <c r="R42" s="93"/>
      <c r="S42" s="93"/>
      <c r="T42" s="93"/>
      <c r="U42" s="93"/>
      <c r="V42" s="93"/>
      <c r="W42" s="93"/>
      <c r="X42" s="93"/>
      <c r="Y42" s="93"/>
      <c r="Z42" s="93"/>
      <c r="AA42" s="93"/>
    </row>
    <row r="43" spans="1:27" ht="38.25" x14ac:dyDescent="0.2">
      <c r="A43" s="321" t="s">
        <v>1643</v>
      </c>
      <c r="B43" s="231" t="s">
        <v>1648</v>
      </c>
      <c r="C43" s="231" t="s">
        <v>588</v>
      </c>
      <c r="D43" s="231" t="s">
        <v>1678</v>
      </c>
      <c r="E43" s="231" t="s">
        <v>1844</v>
      </c>
      <c r="F43" s="93"/>
      <c r="G43" s="93"/>
      <c r="H43" s="93"/>
      <c r="I43" s="93"/>
      <c r="J43" s="93"/>
      <c r="K43" s="93"/>
      <c r="L43" s="93"/>
      <c r="M43" s="93"/>
      <c r="N43" s="93"/>
      <c r="O43" s="93"/>
      <c r="P43" s="93"/>
      <c r="Q43" s="93"/>
      <c r="R43" s="93"/>
      <c r="S43" s="93"/>
      <c r="T43" s="93"/>
      <c r="U43" s="93"/>
      <c r="V43" s="93"/>
      <c r="W43" s="93"/>
      <c r="X43" s="93"/>
    </row>
    <row r="44" spans="1:27" s="99" customFormat="1" ht="25.5" x14ac:dyDescent="0.2">
      <c r="A44" s="363" t="s">
        <v>1647</v>
      </c>
      <c r="B44" s="368">
        <f>SUM(C44:E44)</f>
        <v>0</v>
      </c>
      <c r="C44" s="405">
        <f>SUMIF(I_Phys_Res_Import_RA_Res!$H:$H,1,I_Phys_Res_Import_RA_Res!$G:$G)+SUMIF(III_Demand_Response!$H:$H,1,III_Demand_Response!$G:$G)</f>
        <v>0</v>
      </c>
      <c r="D44" s="405">
        <f>SUMIF(I_Phys_Res_Import_RA_Res!$H:$H,2,I_Phys_Res_Import_RA_Res!$G:$G)+SUMIF(III_Demand_Response!$H:$H,2,III_Demand_Response!$G:$G)</f>
        <v>0</v>
      </c>
      <c r="E44" s="405">
        <f>SUMIF(I_Phys_Res_Import_RA_Res!$H:$H,3,I_Phys_Res_Import_RA_Res!$G:$G)+SUMIF(III_Demand_Response!$H:$H,3,III_Demand_Response!$G:$G)</f>
        <v>0</v>
      </c>
    </row>
    <row r="45" spans="1:27" s="99" customFormat="1" ht="30" customHeight="1" thickBot="1" x14ac:dyDescent="0.25">
      <c r="A45" s="400" t="s">
        <v>1686</v>
      </c>
      <c r="B45" s="401" t="e">
        <f>B44/$C$52</f>
        <v>#DIV/0!</v>
      </c>
      <c r="C45" s="401" t="e">
        <f>C44/$C$52</f>
        <v>#DIV/0!</v>
      </c>
      <c r="D45" s="401" t="e">
        <f>D44/$C$52</f>
        <v>#DIV/0!</v>
      </c>
      <c r="E45" s="401" t="e">
        <f>E44/$C$52</f>
        <v>#DIV/0!</v>
      </c>
    </row>
    <row r="46" spans="1:27" s="99" customFormat="1" ht="30" customHeight="1" thickBot="1" x14ac:dyDescent="0.25">
      <c r="A46" s="106"/>
      <c r="B46" s="402"/>
      <c r="C46" s="402"/>
      <c r="D46" s="402"/>
      <c r="E46" s="402"/>
      <c r="F46" s="402"/>
      <c r="G46" s="403"/>
      <c r="H46" s="404"/>
    </row>
    <row r="47" spans="1:27" s="82" customFormat="1" ht="45.75" customHeight="1" thickBot="1" x14ac:dyDescent="0.25">
      <c r="A47" s="543" t="s">
        <v>1</v>
      </c>
      <c r="B47" s="544"/>
      <c r="C47" s="544"/>
      <c r="D47" s="544"/>
      <c r="E47" s="544"/>
      <c r="F47" s="545"/>
    </row>
    <row r="48" spans="1:27" s="82" customFormat="1" ht="60" customHeight="1" x14ac:dyDescent="0.2">
      <c r="A48" s="411" t="str">
        <f>Certification!B4</f>
        <v>Summer (May-Sept.)</v>
      </c>
      <c r="B48" s="434" t="s">
        <v>1640</v>
      </c>
      <c r="C48" s="365" t="s">
        <v>1838</v>
      </c>
      <c r="D48" s="231" t="s">
        <v>1677</v>
      </c>
      <c r="E48" s="231" t="s">
        <v>1842</v>
      </c>
      <c r="F48" s="366" t="s">
        <v>1641</v>
      </c>
      <c r="G48" s="76"/>
    </row>
    <row r="49" spans="1:8" s="82" customFormat="1" ht="40.5" customHeight="1" x14ac:dyDescent="0.2">
      <c r="A49" s="431" t="s">
        <v>99</v>
      </c>
      <c r="B49" s="436">
        <f>IF($A$48="Summer (May-Sept.)",'ID and Local Area'!M18,'ID and Local Area'!M24)</f>
        <v>0.68</v>
      </c>
      <c r="C49" s="476">
        <f>ROUND(HLOOKUP($E$4,'LSE Allocations'!$D$98:$O$102, 2, FALSE) + HLOOKUP($E$4,'LSE Allocations'!$D$105:$O$109,2,FALSE),0)</f>
        <v>0</v>
      </c>
      <c r="D49" s="396">
        <f>C44</f>
        <v>0</v>
      </c>
      <c r="E49" s="58">
        <f>D49</f>
        <v>0</v>
      </c>
      <c r="F49" s="435" t="str">
        <f>IF(D49&gt;=C49, ROUND(D49-C49,2) &amp; " MW Over Min (Compliant)",ROUND(C49 -D49,2) &amp; " MW Under Min (Non-Compliant)")</f>
        <v>0 MW Over Min (Compliant)</v>
      </c>
      <c r="G49" s="316"/>
    </row>
    <row r="50" spans="1:8" s="82" customFormat="1" ht="57.75" customHeight="1" x14ac:dyDescent="0.2">
      <c r="A50" s="431" t="s">
        <v>1843</v>
      </c>
      <c r="B50" s="436">
        <f>IF($A$48="Summer (May-Sept.)",'ID and Local Area'!M19,'ID and Local Area'!M25)</f>
        <v>0.32</v>
      </c>
      <c r="C50" s="476">
        <f>ROUND(HLOOKUP($E$4,'LSE Allocations'!$D$98:$O$102, 3, FALSE)+HLOOKUP($E$4,'LSE Allocations'!$D$105:$O$109,3,FALSE)+HLOOKUP($E$4,'LSE Allocations'!$D$98:$O$102, 4, FALSE)+HLOOKUP($E$4,'LSE Allocations'!$D$105:$O$109,4,FALSE),0)</f>
        <v>0</v>
      </c>
      <c r="D50" s="396">
        <f>D44+E51</f>
        <v>0</v>
      </c>
      <c r="E50" s="58">
        <f>IF(D50&lt;=C50,D50,C50)</f>
        <v>0</v>
      </c>
      <c r="F50" s="416" t="str">
        <f>IF(ROUND(C50-E50,2)=0,"At Maximum",IF(E50-D50&gt;=0,ROUND(C50-E50,2) &amp; " MW Under Max",ROUND(D50-E50,2) &amp; " MW Over Max"))</f>
        <v>At Maximum</v>
      </c>
      <c r="G50" s="417"/>
    </row>
    <row r="51" spans="1:8" s="82" customFormat="1" x14ac:dyDescent="0.2">
      <c r="A51" s="431" t="s">
        <v>7</v>
      </c>
      <c r="B51" s="436">
        <f>IF($A$48="Summer (May-Sept.)",'ID and Local Area'!M20,'ID and Local Area'!M26)</f>
        <v>0.05</v>
      </c>
      <c r="C51" s="476">
        <f>ROUND(HLOOKUP($E$4,'LSE Allocations'!$D$98:$O$102, 4, FALSE)+HLOOKUP($E$4,'LSE Allocations'!$D$105:$O$109,4,FALSE),0)</f>
        <v>0</v>
      </c>
      <c r="D51" s="396">
        <f>E44</f>
        <v>0</v>
      </c>
      <c r="E51" s="58">
        <f>IF(D51&lt;=C51,D51,C51)</f>
        <v>0</v>
      </c>
      <c r="F51" s="416" t="str">
        <f>IF(ROUND(C51-D51,2)=0,"At Maximum",IF(D51-C51&lt;0, ROUND(C51-D51,2)  &amp; " MW Under Max",ROUND(D51-C51,2) &amp;  " MW Over Max"))</f>
        <v>At Maximum</v>
      </c>
      <c r="G51" s="418"/>
    </row>
    <row r="52" spans="1:8" s="82" customFormat="1" ht="15.75" thickBot="1" x14ac:dyDescent="0.25">
      <c r="A52" s="432" t="s">
        <v>1669</v>
      </c>
      <c r="B52" s="437">
        <f>B49+B50</f>
        <v>1</v>
      </c>
      <c r="C52" s="433">
        <f>ROUND(HLOOKUP($E$4,'LSE Allocations'!$D$98:$O$102, 5, FALSE)+HLOOKUP($E$4,'LSE Allocations'!$D$105:$O$109,5,FALSE),0)</f>
        <v>0</v>
      </c>
      <c r="D52" s="419">
        <f>D51+(D50-E51)+D49</f>
        <v>0</v>
      </c>
      <c r="E52" s="419">
        <f>SUM(E49:E50)</f>
        <v>0</v>
      </c>
      <c r="F52" s="398" t="str">
        <f>IF($E$52&gt;=ROUND($C$52,0),"Compliant","Non-Compliant")</f>
        <v>Compliant</v>
      </c>
      <c r="G52" s="417"/>
      <c r="H52" s="317"/>
    </row>
    <row r="53" spans="1:8" s="76" customFormat="1" ht="18" customHeight="1" x14ac:dyDescent="0.2"/>
  </sheetData>
  <sheetProtection password="CE28" sheet="1" objects="1" scenarios="1"/>
  <customSheetViews>
    <customSheetView guid="{2217AF83-9A9D-4254-ABC6-A5EBECD51169}" scale="84" showPageBreaks="1" showGridLines="0" printArea="1" topLeftCell="A29">
      <selection activeCell="E49" sqref="E49"/>
      <pageMargins left="0.7" right="0.7" top="0.75" bottom="0.75" header="0.3" footer="0.3"/>
      <headerFooter alignWithMargins="0">
        <oddHeader>Page &amp;P&amp;R3PRMA_May_10</oddHeader>
        <oddFooter>Page &amp;P&amp;R&amp;Z&amp;F</oddFooter>
      </headerFooter>
    </customSheetView>
  </customSheetViews>
  <mergeCells count="21">
    <mergeCell ref="K19:M19"/>
    <mergeCell ref="N19:P19"/>
    <mergeCell ref="A19:G19"/>
    <mergeCell ref="A34:E34"/>
    <mergeCell ref="A28:F28"/>
    <mergeCell ref="A2:F2"/>
    <mergeCell ref="E4:F4"/>
    <mergeCell ref="A3:F3"/>
    <mergeCell ref="A4:D4"/>
    <mergeCell ref="A6:D6"/>
    <mergeCell ref="A5:D5"/>
    <mergeCell ref="A47:F47"/>
    <mergeCell ref="A42:E42"/>
    <mergeCell ref="A14:G14"/>
    <mergeCell ref="A7:D7"/>
    <mergeCell ref="A11:D11"/>
    <mergeCell ref="E12:F12"/>
    <mergeCell ref="A12:D12"/>
    <mergeCell ref="A10:D10"/>
    <mergeCell ref="A8:D8"/>
    <mergeCell ref="A9:D9"/>
  </mergeCells>
  <phoneticPr fontId="6" type="noConversion"/>
  <conditionalFormatting sqref="D36:D40">
    <cfRule type="cellIs" dxfId="42" priority="114" operator="greaterThanOrEqual">
      <formula>0</formula>
    </cfRule>
    <cfRule type="cellIs" dxfId="41" priority="154" stopIfTrue="1" operator="lessThan">
      <formula>0</formula>
    </cfRule>
  </conditionalFormatting>
  <conditionalFormatting sqref="F52 E36:E40 G25">
    <cfRule type="cellIs" dxfId="40" priority="138" operator="equal">
      <formula>"Compliant"</formula>
    </cfRule>
    <cfRule type="cellIs" dxfId="39" priority="139" operator="equal">
      <formula>"Non-Compliant"</formula>
    </cfRule>
  </conditionalFormatting>
  <conditionalFormatting sqref="H46">
    <cfRule type="cellIs" dxfId="38" priority="118" operator="lessThan">
      <formula>0</formula>
    </cfRule>
    <cfRule type="cellIs" dxfId="37" priority="119" operator="greaterThan">
      <formula>0</formula>
    </cfRule>
  </conditionalFormatting>
  <conditionalFormatting sqref="G22:G24">
    <cfRule type="expression" dxfId="36" priority="112">
      <formula>NOT(ISERROR(SEARCH("Over Max",G22)))</formula>
    </cfRule>
    <cfRule type="expression" dxfId="35" priority="113">
      <formula>NOT(ISERROR(SEARCH("Under Max",G22)))</formula>
    </cfRule>
  </conditionalFormatting>
  <conditionalFormatting sqref="F30:F31">
    <cfRule type="expression" dxfId="34" priority="105">
      <formula>NOT(ISERROR(SEARCH("Over",F30)))</formula>
    </cfRule>
    <cfRule type="expression" dxfId="33" priority="106">
      <formula>NOT(ISERROR(SEARCH("Under",F30)))</formula>
    </cfRule>
  </conditionalFormatting>
  <conditionalFormatting sqref="G49:G50 G52">
    <cfRule type="expression" dxfId="32" priority="99">
      <formula>NOT(ISERROR(SEARCH("Under Max",G49)))</formula>
    </cfRule>
    <cfRule type="expression" dxfId="31" priority="100">
      <formula>NOT(ISERROR(SEARCH("Under Min",G49)))</formula>
    </cfRule>
    <cfRule type="expression" dxfId="30" priority="101">
      <formula>NOT(ISERROR(SEARCH("Meets",G49)))</formula>
    </cfRule>
    <cfRule type="expression" dxfId="29" priority="102">
      <formula>NOT(ISERROR(SEARCH("Over Min",G49)))</formula>
    </cfRule>
    <cfRule type="expression" dxfId="28" priority="103">
      <formula>NOT(ISERROR(SEARCH("Over Max",G49)))</formula>
    </cfRule>
    <cfRule type="expression" dxfId="27" priority="104">
      <formula>NOT(ISERROR(SEARCH("Short",G49)))</formula>
    </cfRule>
  </conditionalFormatting>
  <conditionalFormatting sqref="G50">
    <cfRule type="expression" dxfId="26" priority="93">
      <formula>NOT(ISERROR(SEARCH("Under Max",G50)))</formula>
    </cfRule>
    <cfRule type="expression" dxfId="25" priority="94">
      <formula>NOT(ISERROR(SEARCH("Under Min",G50)))</formula>
    </cfRule>
    <cfRule type="expression" dxfId="24" priority="95">
      <formula>NOT(ISERROR(SEARCH("Meets",G50)))</formula>
    </cfRule>
    <cfRule type="expression" dxfId="23" priority="96">
      <formula>NOT(ISERROR(SEARCH("Over Min",G50)))</formula>
    </cfRule>
    <cfRule type="expression" dxfId="22" priority="97">
      <formula>NOT(ISERROR(SEARCH("Over Max",G50)))</formula>
    </cfRule>
    <cfRule type="expression" dxfId="21" priority="98">
      <formula>NOT(ISERROR(SEARCH("Short",G50)))</formula>
    </cfRule>
  </conditionalFormatting>
  <conditionalFormatting sqref="G51">
    <cfRule type="expression" dxfId="20" priority="65">
      <formula>NOT(ISERROR(SEARCH("Under Min",G51)))</formula>
    </cfRule>
    <cfRule type="expression" dxfId="19" priority="66">
      <formula>NOT(ISERROR(SEARCH("Over Min",G51)))</formula>
    </cfRule>
    <cfRule type="expression" dxfId="18" priority="67">
      <formula>NOT(ISERROR(SEARCH("Under Max",G51)))</formula>
    </cfRule>
    <cfRule type="expression" dxfId="17" priority="68">
      <formula>NOT(ISERROR(SEARCH("Over Max",G51)))</formula>
    </cfRule>
  </conditionalFormatting>
  <conditionalFormatting sqref="G51">
    <cfRule type="expression" dxfId="16" priority="64">
      <formula>NOT(ISERROR(SEARCH("Over Max",G51)))</formula>
    </cfRule>
  </conditionalFormatting>
  <conditionalFormatting sqref="F49">
    <cfRule type="expression" dxfId="15" priority="5">
      <formula>NOT(ISERROR(SEARCH("Over Min",F49)))</formula>
    </cfRule>
    <cfRule type="expression" dxfId="14" priority="6">
      <formula>NOT(ISERROR(SEARCH("Under Min",F49)))</formula>
    </cfRule>
  </conditionalFormatting>
  <conditionalFormatting sqref="F50:F51">
    <cfRule type="expression" dxfId="13" priority="1">
      <formula>NOT(ISERROR(SEARCH("Over Max",F50)))</formula>
    </cfRule>
    <cfRule type="expression" dxfId="12" priority="2">
      <formula>OR(NOT(ISERROR(SEARCH("Under Max",F50))),F50="At Maximum")</formula>
    </cfRule>
  </conditionalFormatting>
  <pageMargins left="0.75" right="0.75" top="1" bottom="1" header="0.5" footer="0.5"/>
  <headerFooter alignWithMargins="0">
    <oddHeader>Page &amp;P&amp;R3PRMA_May_10</oddHeader>
    <oddFooter>Page &amp;P&amp;R&amp;Z&amp;F</oddFooter>
  </headerFooter>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Q37"/>
  <sheetViews>
    <sheetView showGridLines="0" zoomScale="115" zoomScaleNormal="115" zoomScalePageLayoutView="115" workbookViewId="0">
      <selection activeCell="C5" sqref="C5"/>
    </sheetView>
  </sheetViews>
  <sheetFormatPr defaultColWidth="8.85546875" defaultRowHeight="12.75" x14ac:dyDescent="0.2"/>
  <cols>
    <col min="1" max="1" width="5" customWidth="1"/>
    <col min="2" max="2" width="13" style="10" customWidth="1"/>
    <col min="3" max="3" width="16.42578125" style="10" customWidth="1"/>
    <col min="4" max="4" width="10.28515625" style="91" customWidth="1"/>
    <col min="5" max="5" width="7.42578125" customWidth="1"/>
    <col min="6" max="6" width="10.28515625" customWidth="1"/>
    <col min="7" max="7" width="14.7109375" customWidth="1"/>
    <col min="8" max="8" width="11.140625" customWidth="1"/>
    <col min="9" max="9" width="13.42578125" style="91" customWidth="1"/>
    <col min="10" max="10" width="10.7109375" style="10" bestFit="1" customWidth="1"/>
    <col min="11" max="11" width="10.7109375" style="10" customWidth="1"/>
    <col min="12" max="12" width="13.28515625" style="10" customWidth="1"/>
    <col min="13" max="13" width="14.5703125" customWidth="1"/>
    <col min="14" max="14" width="8.7109375" style="91" customWidth="1"/>
    <col min="15" max="15" width="14" style="199" customWidth="1"/>
    <col min="17" max="17" width="9.7109375" bestFit="1" customWidth="1"/>
  </cols>
  <sheetData>
    <row r="1" spans="1:15" ht="18.75" customHeight="1" x14ac:dyDescent="0.25">
      <c r="A1" s="570" t="s">
        <v>364</v>
      </c>
      <c r="B1" s="571"/>
      <c r="C1" s="571"/>
      <c r="D1" s="572"/>
      <c r="E1" s="573" t="s">
        <v>521</v>
      </c>
      <c r="F1" s="574"/>
      <c r="G1" s="574"/>
      <c r="H1" s="574"/>
      <c r="I1" s="575"/>
      <c r="J1" s="219"/>
      <c r="K1" s="295"/>
      <c r="L1" s="297" t="s">
        <v>1235</v>
      </c>
      <c r="M1" s="264">
        <f>Certification!B3</f>
        <v>42125</v>
      </c>
      <c r="N1" s="566" t="s">
        <v>1055</v>
      </c>
      <c r="O1" s="567"/>
    </row>
    <row r="2" spans="1:15" s="15" customFormat="1" ht="38.25" customHeight="1" x14ac:dyDescent="0.25">
      <c r="A2" s="576" t="s">
        <v>1335</v>
      </c>
      <c r="B2" s="577"/>
      <c r="C2" s="577"/>
      <c r="D2" s="577"/>
      <c r="E2" s="577"/>
      <c r="F2" s="577"/>
      <c r="G2" s="577"/>
      <c r="H2" s="577"/>
      <c r="I2" s="577"/>
      <c r="J2" s="577"/>
      <c r="K2" s="577"/>
      <c r="L2" s="577"/>
      <c r="M2" s="578"/>
      <c r="N2" s="568"/>
      <c r="O2" s="569"/>
    </row>
    <row r="3" spans="1:15" s="11" customFormat="1" ht="54" customHeight="1" thickBot="1" x14ac:dyDescent="0.25">
      <c r="A3" s="136"/>
      <c r="B3" s="26" t="s">
        <v>45</v>
      </c>
      <c r="C3" s="26" t="s">
        <v>145</v>
      </c>
      <c r="D3" s="137" t="s">
        <v>20</v>
      </c>
      <c r="E3" s="26" t="s">
        <v>1326</v>
      </c>
      <c r="F3" s="276" t="s">
        <v>1635</v>
      </c>
      <c r="G3" s="296" t="s">
        <v>1597</v>
      </c>
      <c r="H3" s="276" t="s">
        <v>3</v>
      </c>
      <c r="I3" s="26" t="s">
        <v>657</v>
      </c>
      <c r="J3" s="26" t="s">
        <v>658</v>
      </c>
      <c r="K3" s="26" t="s">
        <v>1333</v>
      </c>
      <c r="L3" s="26" t="s">
        <v>799</v>
      </c>
      <c r="M3" s="146" t="s">
        <v>523</v>
      </c>
      <c r="N3" s="12" t="s">
        <v>1087</v>
      </c>
      <c r="O3" s="273" t="s">
        <v>1092</v>
      </c>
    </row>
    <row r="4" spans="1:15" ht="30.75" customHeight="1" x14ac:dyDescent="0.2">
      <c r="A4" s="138" t="s">
        <v>1071</v>
      </c>
      <c r="B4" s="141"/>
      <c r="C4" s="187"/>
      <c r="D4" s="140">
        <f>SUM(D5:D500)</f>
        <v>0</v>
      </c>
      <c r="E4" s="143">
        <f>SUM(E5:E500)</f>
        <v>0</v>
      </c>
      <c r="F4" s="149" t="str">
        <f>IF(COUNTA(D5:D1048576)&gt;COUNTA(F5:F1048576),"Enter MCC","")</f>
        <v/>
      </c>
      <c r="G4" s="143">
        <f>SUM(G5:G500)</f>
        <v>0</v>
      </c>
      <c r="H4" s="149" t="str">
        <f>IF(COUNTA(G5:G1048576)&gt;COUNTA(H5:H1048576),"Enter Category","")</f>
        <v/>
      </c>
      <c r="I4" s="142"/>
      <c r="J4" s="141"/>
      <c r="K4" s="143"/>
      <c r="L4" s="484" t="s">
        <v>1849</v>
      </c>
      <c r="M4" s="484" t="s">
        <v>1849</v>
      </c>
      <c r="N4" s="23">
        <f>SUMIF($L:$L,N3,$D:$D)</f>
        <v>0</v>
      </c>
      <c r="O4" s="274">
        <f>SUMIF($L:$L,O3,$D:$D)</f>
        <v>0</v>
      </c>
    </row>
    <row r="5" spans="1:15" x14ac:dyDescent="0.2">
      <c r="A5" s="135"/>
      <c r="B5" s="192"/>
      <c r="C5" s="144" t="s">
        <v>148</v>
      </c>
      <c r="D5" s="186"/>
      <c r="E5" s="216"/>
      <c r="F5" s="420"/>
      <c r="G5" s="246"/>
      <c r="H5" s="85"/>
      <c r="I5" s="477"/>
      <c r="J5" s="87"/>
      <c r="K5" s="460"/>
      <c r="L5" s="487" t="str">
        <f>VLOOKUP(C5,'ID and Local Area'!A:D,3,FALSE)</f>
        <v xml:space="preserve"> </v>
      </c>
      <c r="M5" s="488" t="str">
        <f>VLOOKUP(C5,'ID and Local Area'!A:D,4,FALSE)</f>
        <v xml:space="preserve"> </v>
      </c>
      <c r="N5"/>
      <c r="O5"/>
    </row>
    <row r="6" spans="1:15" x14ac:dyDescent="0.2">
      <c r="A6" s="135"/>
      <c r="B6" s="194"/>
      <c r="C6" s="144" t="s">
        <v>148</v>
      </c>
      <c r="D6" s="186"/>
      <c r="E6" s="216"/>
      <c r="F6" s="421"/>
      <c r="G6" s="216"/>
      <c r="H6" s="195"/>
      <c r="I6" s="87"/>
      <c r="J6" s="87"/>
      <c r="K6" s="460"/>
      <c r="L6" s="487" t="str">
        <f>VLOOKUP(C6,'ID and Local Area'!A:D,3,FALSE)</f>
        <v xml:space="preserve"> </v>
      </c>
      <c r="M6" s="488" t="str">
        <f>VLOOKUP(C6,'ID and Local Area'!A:D,4,FALSE)</f>
        <v xml:space="preserve"> </v>
      </c>
      <c r="N6"/>
      <c r="O6"/>
    </row>
    <row r="7" spans="1:15" ht="12.75" customHeight="1" x14ac:dyDescent="0.2">
      <c r="A7" s="135"/>
      <c r="B7" s="193"/>
      <c r="C7" s="144" t="s">
        <v>148</v>
      </c>
      <c r="D7" s="186"/>
      <c r="E7" s="216"/>
      <c r="F7" s="468"/>
      <c r="G7" s="216"/>
      <c r="H7" s="195"/>
      <c r="I7" s="87"/>
      <c r="J7" s="87"/>
      <c r="K7" s="460"/>
      <c r="L7" s="487" t="str">
        <f>VLOOKUP(C7,'ID and Local Area'!A:D,3,FALSE)</f>
        <v xml:space="preserve"> </v>
      </c>
      <c r="M7" s="488" t="str">
        <f>VLOOKUP(C7,'ID and Local Area'!A:D,4,FALSE)</f>
        <v xml:space="preserve"> </v>
      </c>
      <c r="N7"/>
      <c r="O7"/>
    </row>
    <row r="8" spans="1:15" x14ac:dyDescent="0.2">
      <c r="A8" s="135"/>
      <c r="B8" s="193"/>
      <c r="C8" s="144" t="s">
        <v>148</v>
      </c>
      <c r="D8" s="186"/>
      <c r="E8" s="216"/>
      <c r="F8" s="421"/>
      <c r="G8" s="216"/>
      <c r="H8" s="195"/>
      <c r="I8" s="87"/>
      <c r="J8" s="87"/>
      <c r="K8" s="460"/>
      <c r="L8" s="487" t="str">
        <f>VLOOKUP(C8,'ID and Local Area'!A:D,3,FALSE)</f>
        <v xml:space="preserve"> </v>
      </c>
      <c r="M8" s="488" t="str">
        <f>VLOOKUP(C8,'ID and Local Area'!A:D,4,FALSE)</f>
        <v xml:space="preserve"> </v>
      </c>
      <c r="N8"/>
      <c r="O8"/>
    </row>
    <row r="9" spans="1:15" ht="12.75" customHeight="1" x14ac:dyDescent="0.2">
      <c r="A9" s="135"/>
      <c r="B9" s="193"/>
      <c r="C9" s="144" t="s">
        <v>148</v>
      </c>
      <c r="D9" s="186"/>
      <c r="E9" s="216"/>
      <c r="F9" s="421"/>
      <c r="G9" s="216"/>
      <c r="H9" s="195"/>
      <c r="I9" s="87"/>
      <c r="J9" s="87"/>
      <c r="K9" s="460"/>
      <c r="L9" s="487" t="str">
        <f>VLOOKUP(C9,'ID and Local Area'!A:D,3,FALSE)</f>
        <v xml:space="preserve"> </v>
      </c>
      <c r="M9" s="488" t="str">
        <f>VLOOKUP(C9,'ID and Local Area'!A:D,4,FALSE)</f>
        <v xml:space="preserve"> </v>
      </c>
      <c r="N9"/>
      <c r="O9"/>
    </row>
    <row r="10" spans="1:15" x14ac:dyDescent="0.2">
      <c r="A10" s="135"/>
      <c r="B10" s="193"/>
      <c r="C10" s="144" t="s">
        <v>148</v>
      </c>
      <c r="D10" s="186"/>
      <c r="E10" s="216"/>
      <c r="F10" s="421"/>
      <c r="G10" s="216"/>
      <c r="H10" s="195"/>
      <c r="I10" s="87"/>
      <c r="J10" s="87"/>
      <c r="K10" s="460"/>
      <c r="L10" s="487" t="str">
        <f>VLOOKUP(C10,'ID and Local Area'!A:D,3,FALSE)</f>
        <v xml:space="preserve"> </v>
      </c>
      <c r="M10" s="488" t="str">
        <f>VLOOKUP(C10,'ID and Local Area'!A:D,4,FALSE)</f>
        <v xml:space="preserve"> </v>
      </c>
      <c r="N10"/>
      <c r="O10"/>
    </row>
    <row r="11" spans="1:15" x14ac:dyDescent="0.2">
      <c r="A11" s="135"/>
      <c r="B11" s="193"/>
      <c r="C11" s="144" t="s">
        <v>148</v>
      </c>
      <c r="D11" s="186"/>
      <c r="E11" s="216"/>
      <c r="F11" s="421"/>
      <c r="G11" s="216"/>
      <c r="H11" s="195"/>
      <c r="I11" s="87"/>
      <c r="J11" s="87"/>
      <c r="K11" s="460"/>
      <c r="L11" s="487" t="str">
        <f>VLOOKUP(C11,'ID and Local Area'!A:D,3,FALSE)</f>
        <v xml:space="preserve"> </v>
      </c>
      <c r="M11" s="488" t="str">
        <f>VLOOKUP(C11,'ID and Local Area'!A:D,4,FALSE)</f>
        <v xml:space="preserve"> </v>
      </c>
      <c r="N11"/>
      <c r="O11"/>
    </row>
    <row r="12" spans="1:15" x14ac:dyDescent="0.2">
      <c r="A12" s="135"/>
      <c r="B12" s="193"/>
      <c r="C12" s="144" t="s">
        <v>148</v>
      </c>
      <c r="D12" s="186"/>
      <c r="E12" s="216"/>
      <c r="F12" s="421"/>
      <c r="G12" s="216"/>
      <c r="H12" s="195"/>
      <c r="I12" s="87"/>
      <c r="J12" s="87"/>
      <c r="K12" s="460"/>
      <c r="L12" s="487" t="str">
        <f>VLOOKUP(C12,'ID and Local Area'!A:D,3,FALSE)</f>
        <v xml:space="preserve"> </v>
      </c>
      <c r="M12" s="488" t="str">
        <f>VLOOKUP(C12,'ID and Local Area'!A:D,4,FALSE)</f>
        <v xml:space="preserve"> </v>
      </c>
      <c r="N12"/>
      <c r="O12"/>
    </row>
    <row r="13" spans="1:15" x14ac:dyDescent="0.2">
      <c r="A13" s="135"/>
      <c r="B13" s="193"/>
      <c r="C13" s="144" t="s">
        <v>148</v>
      </c>
      <c r="D13" s="186"/>
      <c r="E13" s="216"/>
      <c r="F13" s="195"/>
      <c r="G13" s="216"/>
      <c r="H13" s="195"/>
      <c r="I13" s="87"/>
      <c r="J13" s="87"/>
      <c r="K13" s="460"/>
      <c r="L13" s="487" t="str">
        <f>VLOOKUP(C13,'ID and Local Area'!A:D,3,FALSE)</f>
        <v xml:space="preserve"> </v>
      </c>
      <c r="M13" s="488" t="str">
        <f>VLOOKUP(C13,'ID and Local Area'!A:D,4,FALSE)</f>
        <v xml:space="preserve"> </v>
      </c>
      <c r="N13"/>
      <c r="O13"/>
    </row>
    <row r="14" spans="1:15" x14ac:dyDescent="0.2">
      <c r="A14" s="135"/>
      <c r="B14" s="193"/>
      <c r="C14" s="144" t="s">
        <v>148</v>
      </c>
      <c r="D14" s="186"/>
      <c r="E14" s="216"/>
      <c r="F14" s="85"/>
      <c r="G14" s="216"/>
      <c r="H14" s="85"/>
      <c r="I14" s="87"/>
      <c r="J14" s="87"/>
      <c r="K14" s="460"/>
      <c r="L14" s="487" t="str">
        <f>VLOOKUP(C14,'ID and Local Area'!A:D,3,FALSE)</f>
        <v xml:space="preserve"> </v>
      </c>
      <c r="M14" s="488" t="str">
        <f>VLOOKUP(C14,'ID and Local Area'!A:D,4,FALSE)</f>
        <v xml:space="preserve"> </v>
      </c>
      <c r="N14"/>
      <c r="O14"/>
    </row>
    <row r="15" spans="1:15" x14ac:dyDescent="0.2">
      <c r="A15" s="135"/>
      <c r="B15" s="193"/>
      <c r="C15" s="144" t="s">
        <v>148</v>
      </c>
      <c r="D15" s="186"/>
      <c r="E15" s="216"/>
      <c r="F15" s="85"/>
      <c r="G15" s="216"/>
      <c r="H15" s="85"/>
      <c r="I15" s="87"/>
      <c r="J15" s="87"/>
      <c r="K15" s="460"/>
      <c r="L15" s="487" t="str">
        <f>VLOOKUP(C15,'ID and Local Area'!A:D,3,FALSE)</f>
        <v xml:space="preserve"> </v>
      </c>
      <c r="M15" s="488" t="str">
        <f>VLOOKUP(C15,'ID and Local Area'!A:D,4,FALSE)</f>
        <v xml:space="preserve"> </v>
      </c>
      <c r="N15"/>
      <c r="O15"/>
    </row>
    <row r="16" spans="1:15" x14ac:dyDescent="0.2">
      <c r="A16" s="135"/>
      <c r="B16" s="193"/>
      <c r="C16" s="144" t="s">
        <v>148</v>
      </c>
      <c r="D16" s="186"/>
      <c r="E16" s="216"/>
      <c r="F16" s="24"/>
      <c r="G16" s="216"/>
      <c r="H16" s="24"/>
      <c r="I16" s="87"/>
      <c r="J16" s="87"/>
      <c r="K16" s="460"/>
      <c r="L16" s="487" t="str">
        <f>VLOOKUP(C16,'ID and Local Area'!A:D,3,FALSE)</f>
        <v xml:space="preserve"> </v>
      </c>
      <c r="M16" s="488" t="str">
        <f>VLOOKUP(C16,'ID and Local Area'!A:D,4,FALSE)</f>
        <v xml:space="preserve"> </v>
      </c>
      <c r="N16"/>
      <c r="O16"/>
    </row>
    <row r="17" spans="1:15" x14ac:dyDescent="0.2">
      <c r="A17" s="135"/>
      <c r="B17" s="24"/>
      <c r="C17" s="144" t="s">
        <v>148</v>
      </c>
      <c r="D17" s="186"/>
      <c r="E17" s="216"/>
      <c r="F17" s="24"/>
      <c r="G17" s="216"/>
      <c r="H17" s="24"/>
      <c r="I17" s="87"/>
      <c r="J17" s="87"/>
      <c r="K17" s="460"/>
      <c r="L17" s="487" t="str">
        <f>VLOOKUP(C17,'ID and Local Area'!A:D,3,FALSE)</f>
        <v xml:space="preserve"> </v>
      </c>
      <c r="M17" s="488" t="str">
        <f>VLOOKUP(C17,'ID and Local Area'!A:D,4,FALSE)</f>
        <v xml:space="preserve"> </v>
      </c>
      <c r="N17"/>
      <c r="O17"/>
    </row>
    <row r="18" spans="1:15" x14ac:dyDescent="0.2">
      <c r="A18" s="135"/>
      <c r="B18" s="24"/>
      <c r="C18" s="144" t="s">
        <v>148</v>
      </c>
      <c r="D18" s="186"/>
      <c r="E18" s="216"/>
      <c r="F18" s="24"/>
      <c r="G18" s="216"/>
      <c r="H18" s="24"/>
      <c r="I18" s="87"/>
      <c r="J18" s="87"/>
      <c r="K18" s="460"/>
      <c r="L18" s="487" t="str">
        <f>VLOOKUP(C18,'ID and Local Area'!A:D,3,FALSE)</f>
        <v xml:space="preserve"> </v>
      </c>
      <c r="M18" s="488" t="str">
        <f>VLOOKUP(C18,'ID and Local Area'!A:D,4,FALSE)</f>
        <v xml:space="preserve"> </v>
      </c>
      <c r="N18"/>
      <c r="O18"/>
    </row>
    <row r="19" spans="1:15" x14ac:dyDescent="0.2">
      <c r="A19" s="135"/>
      <c r="B19" s="24"/>
      <c r="C19" s="144" t="s">
        <v>148</v>
      </c>
      <c r="D19" s="186"/>
      <c r="E19" s="216"/>
      <c r="F19" s="24"/>
      <c r="G19" s="216"/>
      <c r="H19" s="24"/>
      <c r="I19" s="87"/>
      <c r="J19" s="87"/>
      <c r="K19" s="460"/>
      <c r="L19" s="487" t="str">
        <f>VLOOKUP(C19,'ID and Local Area'!A:D,3,FALSE)</f>
        <v xml:space="preserve"> </v>
      </c>
      <c r="M19" s="488" t="str">
        <f>VLOOKUP(C19,'ID and Local Area'!A:D,4,FALSE)</f>
        <v xml:space="preserve"> </v>
      </c>
      <c r="N19"/>
      <c r="O19"/>
    </row>
    <row r="20" spans="1:15" x14ac:dyDescent="0.2">
      <c r="A20" s="135"/>
      <c r="B20" s="24"/>
      <c r="C20" s="144" t="s">
        <v>148</v>
      </c>
      <c r="D20" s="186"/>
      <c r="E20" s="216"/>
      <c r="F20" s="24"/>
      <c r="G20" s="216"/>
      <c r="H20" s="24"/>
      <c r="I20" s="87"/>
      <c r="J20" s="87"/>
      <c r="K20" s="460"/>
      <c r="L20" s="487" t="str">
        <f>VLOOKUP(C20,'ID and Local Area'!A:D,3,FALSE)</f>
        <v xml:space="preserve"> </v>
      </c>
      <c r="M20" s="488" t="str">
        <f>VLOOKUP(C20,'ID and Local Area'!A:D,4,FALSE)</f>
        <v xml:space="preserve"> </v>
      </c>
      <c r="N20"/>
      <c r="O20"/>
    </row>
    <row r="21" spans="1:15" x14ac:dyDescent="0.2">
      <c r="A21" s="135"/>
      <c r="B21" s="24"/>
      <c r="C21" s="144" t="s">
        <v>148</v>
      </c>
      <c r="D21" s="186"/>
      <c r="E21" s="216"/>
      <c r="F21" s="24"/>
      <c r="G21" s="216"/>
      <c r="H21" s="24"/>
      <c r="I21" s="87"/>
      <c r="J21" s="87"/>
      <c r="K21" s="460"/>
      <c r="L21" s="487" t="str">
        <f>VLOOKUP(C21,'ID and Local Area'!A:D,3,FALSE)</f>
        <v xml:space="preserve"> </v>
      </c>
      <c r="M21" s="488" t="str">
        <f>VLOOKUP(C21,'ID and Local Area'!A:D,4,FALSE)</f>
        <v xml:space="preserve"> </v>
      </c>
      <c r="N21"/>
      <c r="O21"/>
    </row>
    <row r="22" spans="1:15" x14ac:dyDescent="0.2">
      <c r="A22" s="135"/>
      <c r="B22" s="24"/>
      <c r="C22" s="144" t="s">
        <v>148</v>
      </c>
      <c r="D22" s="186"/>
      <c r="E22" s="216"/>
      <c r="F22" s="24"/>
      <c r="G22" s="216"/>
      <c r="H22" s="24"/>
      <c r="I22" s="87"/>
      <c r="J22" s="87"/>
      <c r="K22" s="460"/>
      <c r="L22" s="487" t="str">
        <f>VLOOKUP(C22,'ID and Local Area'!A:D,3,FALSE)</f>
        <v xml:space="preserve"> </v>
      </c>
      <c r="M22" s="488" t="str">
        <f>VLOOKUP(C22,'ID and Local Area'!A:D,4,FALSE)</f>
        <v xml:space="preserve"> </v>
      </c>
      <c r="N22"/>
      <c r="O22"/>
    </row>
    <row r="23" spans="1:15" x14ac:dyDescent="0.2">
      <c r="A23" s="135"/>
      <c r="B23" s="24"/>
      <c r="C23" s="144" t="s">
        <v>148</v>
      </c>
      <c r="D23" s="186"/>
      <c r="E23" s="216"/>
      <c r="F23" s="24"/>
      <c r="G23" s="216"/>
      <c r="H23" s="24"/>
      <c r="I23" s="87"/>
      <c r="J23" s="87"/>
      <c r="K23" s="460"/>
      <c r="L23" s="487" t="str">
        <f>VLOOKUP(C23,'ID and Local Area'!A:D,3,FALSE)</f>
        <v xml:space="preserve"> </v>
      </c>
      <c r="M23" s="488" t="str">
        <f>VLOOKUP(C23,'ID and Local Area'!A:D,4,FALSE)</f>
        <v xml:space="preserve"> </v>
      </c>
      <c r="N23"/>
      <c r="O23"/>
    </row>
    <row r="24" spans="1:15" x14ac:dyDescent="0.2">
      <c r="A24" s="135"/>
      <c r="B24" s="24"/>
      <c r="C24" s="144" t="s">
        <v>148</v>
      </c>
      <c r="D24" s="186"/>
      <c r="E24" s="216"/>
      <c r="F24" s="24"/>
      <c r="G24" s="216"/>
      <c r="H24" s="24"/>
      <c r="I24" s="87"/>
      <c r="J24" s="87"/>
      <c r="K24" s="460"/>
      <c r="L24" s="487" t="str">
        <f>VLOOKUP(C24,'ID and Local Area'!A:D,3,FALSE)</f>
        <v xml:space="preserve"> </v>
      </c>
      <c r="M24" s="488" t="str">
        <f>VLOOKUP(C24,'ID and Local Area'!A:D,4,FALSE)</f>
        <v xml:space="preserve"> </v>
      </c>
      <c r="N24"/>
      <c r="O24"/>
    </row>
    <row r="25" spans="1:15" x14ac:dyDescent="0.2">
      <c r="A25" s="135"/>
      <c r="B25" s="24"/>
      <c r="C25" s="144" t="s">
        <v>148</v>
      </c>
      <c r="D25" s="186"/>
      <c r="E25" s="216"/>
      <c r="F25" s="24"/>
      <c r="G25" s="216"/>
      <c r="H25" s="24"/>
      <c r="I25" s="87"/>
      <c r="J25" s="87"/>
      <c r="K25" s="460"/>
      <c r="L25" s="487" t="str">
        <f>VLOOKUP(C25,'ID and Local Area'!A:D,3,FALSE)</f>
        <v xml:space="preserve"> </v>
      </c>
      <c r="M25" s="488" t="str">
        <f>VLOOKUP(C25,'ID and Local Area'!A:D,4,FALSE)</f>
        <v xml:space="preserve"> </v>
      </c>
      <c r="N25"/>
      <c r="O25"/>
    </row>
    <row r="26" spans="1:15" x14ac:dyDescent="0.2">
      <c r="A26" s="135"/>
      <c r="B26" s="24"/>
      <c r="C26" s="144" t="s">
        <v>148</v>
      </c>
      <c r="D26" s="186"/>
      <c r="E26" s="216"/>
      <c r="F26" s="24"/>
      <c r="G26" s="216"/>
      <c r="H26" s="24"/>
      <c r="I26" s="87"/>
      <c r="J26" s="87"/>
      <c r="K26" s="460"/>
      <c r="L26" s="487" t="str">
        <f>VLOOKUP(C26,'ID and Local Area'!A:D,3,FALSE)</f>
        <v xml:space="preserve"> </v>
      </c>
      <c r="M26" s="488" t="str">
        <f>VLOOKUP(C26,'ID and Local Area'!A:D,4,FALSE)</f>
        <v xml:space="preserve"> </v>
      </c>
      <c r="N26"/>
      <c r="O26"/>
    </row>
    <row r="27" spans="1:15" x14ac:dyDescent="0.2">
      <c r="A27" s="135"/>
      <c r="B27" s="24"/>
      <c r="C27" s="144" t="s">
        <v>148</v>
      </c>
      <c r="D27" s="186"/>
      <c r="E27" s="216"/>
      <c r="F27" s="24"/>
      <c r="G27" s="216"/>
      <c r="H27" s="24"/>
      <c r="I27" s="87"/>
      <c r="J27" s="87"/>
      <c r="K27" s="460"/>
      <c r="L27" s="487" t="str">
        <f>VLOOKUP(C27,'ID and Local Area'!A:D,3,FALSE)</f>
        <v xml:space="preserve"> </v>
      </c>
      <c r="M27" s="488" t="str">
        <f>VLOOKUP(C27,'ID and Local Area'!A:D,4,FALSE)</f>
        <v xml:space="preserve"> </v>
      </c>
      <c r="N27"/>
      <c r="O27"/>
    </row>
    <row r="28" spans="1:15" x14ac:dyDescent="0.2">
      <c r="A28" s="135"/>
      <c r="B28" s="24"/>
      <c r="C28" s="144" t="s">
        <v>148</v>
      </c>
      <c r="D28" s="186"/>
      <c r="E28" s="216"/>
      <c r="F28" s="24"/>
      <c r="G28" s="216"/>
      <c r="H28" s="24"/>
      <c r="I28" s="87"/>
      <c r="J28" s="87"/>
      <c r="K28" s="460"/>
      <c r="L28" s="487" t="str">
        <f>VLOOKUP(C28,'ID and Local Area'!A:D,3,FALSE)</f>
        <v xml:space="preserve"> </v>
      </c>
      <c r="M28" s="488" t="str">
        <f>VLOOKUP(C28,'ID and Local Area'!A:D,4,FALSE)</f>
        <v xml:space="preserve"> </v>
      </c>
      <c r="N28"/>
      <c r="O28"/>
    </row>
    <row r="29" spans="1:15" x14ac:dyDescent="0.2">
      <c r="A29" s="135"/>
      <c r="B29" s="24"/>
      <c r="C29" s="144" t="s">
        <v>148</v>
      </c>
      <c r="D29" s="186"/>
      <c r="E29" s="216"/>
      <c r="F29" s="24"/>
      <c r="G29" s="216"/>
      <c r="H29" s="24"/>
      <c r="I29" s="87"/>
      <c r="J29" s="87"/>
      <c r="K29" s="460"/>
      <c r="L29" s="487" t="str">
        <f>VLOOKUP(C29,'ID and Local Area'!A:D,3,FALSE)</f>
        <v xml:space="preserve"> </v>
      </c>
      <c r="M29" s="488" t="str">
        <f>VLOOKUP(C29,'ID and Local Area'!A:D,4,FALSE)</f>
        <v xml:space="preserve"> </v>
      </c>
      <c r="N29"/>
      <c r="O29"/>
    </row>
    <row r="30" spans="1:15" x14ac:dyDescent="0.2">
      <c r="A30" s="135"/>
      <c r="B30" s="24"/>
      <c r="C30" s="144" t="s">
        <v>148</v>
      </c>
      <c r="D30" s="186"/>
      <c r="E30" s="216"/>
      <c r="F30" s="24"/>
      <c r="G30" s="216"/>
      <c r="H30" s="24"/>
      <c r="I30" s="87"/>
      <c r="J30" s="87"/>
      <c r="K30" s="460"/>
      <c r="L30" s="487" t="str">
        <f>VLOOKUP(C30,'ID and Local Area'!A:D,3,FALSE)</f>
        <v xml:space="preserve"> </v>
      </c>
      <c r="M30" s="488" t="str">
        <f>VLOOKUP(C30,'ID and Local Area'!A:D,4,FALSE)</f>
        <v xml:space="preserve"> </v>
      </c>
      <c r="N30"/>
      <c r="O30"/>
    </row>
    <row r="31" spans="1:15" x14ac:dyDescent="0.2">
      <c r="A31" s="135"/>
      <c r="B31" s="24"/>
      <c r="C31" s="144" t="s">
        <v>148</v>
      </c>
      <c r="D31" s="186"/>
      <c r="E31" s="216"/>
      <c r="F31" s="24"/>
      <c r="G31" s="216"/>
      <c r="H31" s="24"/>
      <c r="I31" s="87"/>
      <c r="J31" s="87"/>
      <c r="K31" s="460"/>
      <c r="L31" s="487" t="str">
        <f>VLOOKUP(C31,'ID and Local Area'!A:D,3,FALSE)</f>
        <v xml:space="preserve"> </v>
      </c>
      <c r="M31" s="488" t="str">
        <f>VLOOKUP(C31,'ID and Local Area'!A:D,4,FALSE)</f>
        <v xml:space="preserve"> </v>
      </c>
      <c r="N31"/>
      <c r="O31"/>
    </row>
    <row r="32" spans="1:15" x14ac:dyDescent="0.2">
      <c r="A32" s="135"/>
      <c r="B32" s="24"/>
      <c r="C32" s="144" t="s">
        <v>148</v>
      </c>
      <c r="D32" s="186"/>
      <c r="E32" s="216"/>
      <c r="F32" s="24"/>
      <c r="G32" s="216"/>
      <c r="H32" s="24"/>
      <c r="I32" s="87"/>
      <c r="J32" s="87"/>
      <c r="K32" s="460"/>
      <c r="L32" s="487" t="str">
        <f>VLOOKUP(C32,'ID and Local Area'!A:D,3,FALSE)</f>
        <v xml:space="preserve"> </v>
      </c>
      <c r="M32" s="488" t="str">
        <f>VLOOKUP(C32,'ID and Local Area'!A:D,4,FALSE)</f>
        <v xml:space="preserve"> </v>
      </c>
      <c r="N32"/>
      <c r="O32"/>
    </row>
    <row r="33" spans="1:17" x14ac:dyDescent="0.2">
      <c r="A33" s="135"/>
      <c r="B33" s="24"/>
      <c r="C33" s="144" t="s">
        <v>148</v>
      </c>
      <c r="D33" s="186"/>
      <c r="E33" s="216"/>
      <c r="F33" s="24"/>
      <c r="G33" s="216"/>
      <c r="H33" s="24"/>
      <c r="I33" s="87"/>
      <c r="J33" s="87"/>
      <c r="K33" s="460"/>
      <c r="L33" s="487" t="str">
        <f>VLOOKUP(C33,'ID and Local Area'!A:D,3,FALSE)</f>
        <v xml:space="preserve"> </v>
      </c>
      <c r="M33" s="488" t="str">
        <f>VLOOKUP(C33,'ID and Local Area'!A:D,4,FALSE)</f>
        <v xml:space="preserve"> </v>
      </c>
      <c r="N33"/>
      <c r="O33"/>
    </row>
    <row r="34" spans="1:17" x14ac:dyDescent="0.2">
      <c r="A34" s="135"/>
      <c r="B34" s="24"/>
      <c r="C34" s="144" t="s">
        <v>148</v>
      </c>
      <c r="D34" s="186"/>
      <c r="E34" s="216"/>
      <c r="F34" s="24"/>
      <c r="G34" s="216"/>
      <c r="H34" s="24"/>
      <c r="I34" s="87"/>
      <c r="J34" s="87"/>
      <c r="K34" s="460"/>
      <c r="L34" s="487" t="str">
        <f>VLOOKUP(C34,'ID and Local Area'!A:D,3,FALSE)</f>
        <v xml:space="preserve"> </v>
      </c>
      <c r="M34" s="488" t="str">
        <f>VLOOKUP(C34,'ID and Local Area'!A:D,4,FALSE)</f>
        <v xml:space="preserve"> </v>
      </c>
      <c r="N34"/>
      <c r="O34"/>
    </row>
    <row r="35" spans="1:17" x14ac:dyDescent="0.2">
      <c r="A35" s="135"/>
      <c r="B35" s="24"/>
      <c r="C35" s="144" t="s">
        <v>148</v>
      </c>
      <c r="D35" s="186"/>
      <c r="E35" s="216"/>
      <c r="F35" s="24"/>
      <c r="G35" s="216"/>
      <c r="H35" s="24"/>
      <c r="I35" s="87"/>
      <c r="J35" s="87"/>
      <c r="K35" s="460"/>
      <c r="L35" s="487" t="str">
        <f>VLOOKUP(C35,'ID and Local Area'!A:D,3,FALSE)</f>
        <v xml:space="preserve"> </v>
      </c>
      <c r="M35" s="488" t="str">
        <f>VLOOKUP(C35,'ID and Local Area'!A:D,4,FALSE)</f>
        <v xml:space="preserve"> </v>
      </c>
      <c r="N35"/>
      <c r="O35"/>
    </row>
    <row r="36" spans="1:17" x14ac:dyDescent="0.2">
      <c r="A36" s="135"/>
      <c r="B36" s="24"/>
      <c r="C36" s="144" t="s">
        <v>148</v>
      </c>
      <c r="D36" s="186"/>
      <c r="E36" s="216"/>
      <c r="F36" s="24"/>
      <c r="G36" s="216"/>
      <c r="H36" s="24"/>
      <c r="I36" s="87"/>
      <c r="J36" s="87"/>
      <c r="K36" s="460"/>
      <c r="L36" s="487" t="str">
        <f>VLOOKUP(C36,'ID and Local Area'!A:D,3,FALSE)</f>
        <v xml:space="preserve"> </v>
      </c>
      <c r="M36" s="488" t="str">
        <f>VLOOKUP(C36,'ID and Local Area'!A:D,4,FALSE)</f>
        <v xml:space="preserve"> </v>
      </c>
      <c r="N36"/>
      <c r="O36"/>
    </row>
    <row r="37" spans="1:17" x14ac:dyDescent="0.2">
      <c r="Q37" s="221"/>
    </row>
  </sheetData>
  <customSheetViews>
    <customSheetView guid="{2217AF83-9A9D-4254-ABC6-A5EBECD51169}" scale="115" showPageBreaks="1" showGridLines="0" topLeftCell="F1">
      <selection activeCell="F5" sqref="F5"/>
      <pageMargins left="0.7" right="0.7" top="0.75" bottom="0.75" header="0.3" footer="0.3"/>
      <headerFooter alignWithMargins="0">
        <oddHeader>Page &amp;P&amp;R3PRMA_May_10</oddHeader>
        <oddFooter>Page &amp;P&amp;R&amp;Z&amp;F</oddFooter>
      </headerFooter>
    </customSheetView>
  </customSheetViews>
  <mergeCells count="4">
    <mergeCell ref="N1:O2"/>
    <mergeCell ref="A1:D1"/>
    <mergeCell ref="E1:I1"/>
    <mergeCell ref="A2:M2"/>
  </mergeCells>
  <phoneticPr fontId="6" type="noConversion"/>
  <conditionalFormatting sqref="F5:F1048576">
    <cfRule type="expression" dxfId="11" priority="9">
      <formula>AND(NOT(ISBLANK(D5)),ISBLANK(F5))</formula>
    </cfRule>
  </conditionalFormatting>
  <conditionalFormatting sqref="H5:H1048576">
    <cfRule type="expression" dxfId="10" priority="5">
      <formula>AND(NOT(ISBLANK(G5)),ISBLANK(H5))</formula>
    </cfRule>
  </conditionalFormatting>
  <conditionalFormatting sqref="E5:E1048576">
    <cfRule type="expression" dxfId="9" priority="4">
      <formula>AND(E5&gt;0,M5="CAISO System")</formula>
    </cfRule>
  </conditionalFormatting>
  <conditionalFormatting sqref="M5:M1048576">
    <cfRule type="expression" dxfId="8" priority="3">
      <formula>AND(E5&gt;0,M5="CAISO System")</formula>
    </cfRule>
  </conditionalFormatting>
  <conditionalFormatting sqref="F4">
    <cfRule type="cellIs" dxfId="7" priority="2" operator="equal">
      <formula>"Enter MCC"</formula>
    </cfRule>
  </conditionalFormatting>
  <conditionalFormatting sqref="H4">
    <cfRule type="cellIs" dxfId="6" priority="1" operator="equal">
      <formula>"Enter Category"</formula>
    </cfRule>
  </conditionalFormatting>
  <dataValidations xWindow="500" yWindow="270" count="6">
    <dataValidation allowBlank="1" showInputMessage="1" showErrorMessage="1" promptTitle="Zone for resource" sqref="L5:M36"/>
    <dataValidation type="list" allowBlank="1" showInputMessage="1" showErrorMessage="1" sqref="C1094:C65536 C5:C37">
      <formula1>SchedulingID</formula1>
    </dataValidation>
    <dataValidation type="list" allowBlank="1" showInputMessage="1" showErrorMessage="1" sqref="H5:H36">
      <formula1>Flex_Category</formula1>
    </dataValidation>
    <dataValidation type="list" allowBlank="1" showInputMessage="1" showErrorMessage="1" sqref="F5:F36">
      <formula1>MCC_Bucket</formula1>
    </dataValidation>
    <dataValidation type="custom" allowBlank="1" showInputMessage="1" showErrorMessage="1" errorTitle="Data entry error" error="System RA MW entries are limited to two decimal places and must be non-negative." sqref="D5:D1048576">
      <formula1>AND(D5=ROUND(D5,2),D5&gt;=0)</formula1>
    </dataValidation>
    <dataValidation operator="greaterThan" allowBlank="1" showInputMessage="1" showErrorMessage="1" sqref="J5:J36"/>
  </dataValidations>
  <pageMargins left="0.75" right="0.75" top="1" bottom="1" header="0.5" footer="0.5"/>
  <pageSetup orientation="portrait" horizontalDpi="4294967295" verticalDpi="4294967295" r:id="rId1"/>
  <headerFooter alignWithMargins="0">
    <oddHeader>Page &amp;P&amp;R3PRMA_May_10</oddHeader>
    <oddFooter>Page &amp;P&amp;R&amp;Z&amp;F</oddFooter>
  </headerFooter>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43"/>
  </sheetPr>
  <dimension ref="A1:M140"/>
  <sheetViews>
    <sheetView zoomScale="130" zoomScaleNormal="130" zoomScalePageLayoutView="85" workbookViewId="0">
      <selection activeCell="K5" sqref="K5"/>
    </sheetView>
  </sheetViews>
  <sheetFormatPr defaultColWidth="8.85546875" defaultRowHeight="12.75" x14ac:dyDescent="0.2"/>
  <cols>
    <col min="1" max="1" width="5.42578125" style="15" customWidth="1"/>
    <col min="2" max="2" width="12.85546875" style="88" customWidth="1"/>
    <col min="3" max="3" width="18.28515625" style="16" customWidth="1"/>
    <col min="4" max="6" width="10.42578125" style="16" customWidth="1"/>
    <col min="7" max="7" width="13.85546875" style="16" customWidth="1"/>
    <col min="8" max="8" width="13.42578125" style="16" customWidth="1"/>
    <col min="9" max="9" width="15.7109375" style="16" customWidth="1"/>
    <col min="10" max="10" width="11.28515625" style="91" customWidth="1"/>
    <col min="11" max="11" width="14" style="199" customWidth="1"/>
    <col min="12" max="12" width="8.42578125" customWidth="1"/>
    <col min="13" max="13" width="7.42578125" customWidth="1"/>
    <col min="14" max="16384" width="8.85546875" style="15"/>
  </cols>
  <sheetData>
    <row r="1" spans="1:13" ht="34.5" customHeight="1" x14ac:dyDescent="0.25">
      <c r="A1" s="570" t="s">
        <v>1479</v>
      </c>
      <c r="B1" s="575"/>
      <c r="C1" s="575"/>
      <c r="D1" s="575"/>
      <c r="E1" s="575"/>
      <c r="F1" s="294"/>
      <c r="G1" s="263" t="s">
        <v>1235</v>
      </c>
      <c r="H1" s="264">
        <f>Certification!B3</f>
        <v>42125</v>
      </c>
      <c r="I1" s="261"/>
      <c r="L1" s="566" t="s">
        <v>1055</v>
      </c>
      <c r="M1" s="567"/>
    </row>
    <row r="2" spans="1:13" ht="19.5" customHeight="1" x14ac:dyDescent="0.25">
      <c r="A2" s="570" t="s">
        <v>1331</v>
      </c>
      <c r="B2" s="571"/>
      <c r="C2" s="571"/>
      <c r="D2" s="571"/>
      <c r="E2" s="571"/>
      <c r="F2" s="571"/>
      <c r="G2" s="571"/>
      <c r="H2" s="571"/>
      <c r="I2" s="571"/>
      <c r="J2" s="218"/>
      <c r="K2" s="218"/>
      <c r="L2" s="568"/>
      <c r="M2" s="569"/>
    </row>
    <row r="3" spans="1:13" s="11" customFormat="1" ht="52.5" customHeight="1" x14ac:dyDescent="0.2">
      <c r="A3" s="136"/>
      <c r="B3" s="26" t="s">
        <v>45</v>
      </c>
      <c r="C3" s="147" t="s">
        <v>416</v>
      </c>
      <c r="D3" s="145" t="s">
        <v>659</v>
      </c>
      <c r="E3" s="276" t="s">
        <v>1635</v>
      </c>
      <c r="F3" s="145"/>
      <c r="G3" s="147" t="s">
        <v>657</v>
      </c>
      <c r="H3" s="147" t="s">
        <v>658</v>
      </c>
      <c r="I3" s="147" t="s">
        <v>736</v>
      </c>
      <c r="J3" s="26" t="s">
        <v>799</v>
      </c>
      <c r="K3" s="146" t="s">
        <v>523</v>
      </c>
      <c r="L3" s="12" t="s">
        <v>1087</v>
      </c>
      <c r="M3" s="12" t="s">
        <v>1092</v>
      </c>
    </row>
    <row r="4" spans="1:13" ht="25.5" x14ac:dyDescent="0.2">
      <c r="A4" s="138" t="s">
        <v>1071</v>
      </c>
      <c r="B4" s="149"/>
      <c r="C4" s="139"/>
      <c r="D4" s="143">
        <f>SUM(D5:D1000)</f>
        <v>0</v>
      </c>
      <c r="E4" s="149" t="str">
        <f>IF(COUNTA(D5:D1048576)&gt;COUNTA(E5:E1048576),"Enter MCC","")</f>
        <v/>
      </c>
      <c r="F4" s="143"/>
      <c r="G4" s="139"/>
      <c r="H4" s="139"/>
      <c r="I4" s="484"/>
      <c r="J4" s="484" t="s">
        <v>1849</v>
      </c>
      <c r="K4" s="484" t="s">
        <v>1849</v>
      </c>
      <c r="L4" s="23">
        <f>SUMIF($J:$J,L3,$D:$D)</f>
        <v>0</v>
      </c>
      <c r="M4" s="23">
        <f>SUMIF($J:$J,M3,$D:$D)</f>
        <v>0</v>
      </c>
    </row>
    <row r="5" spans="1:13" x14ac:dyDescent="0.2">
      <c r="A5" s="148"/>
      <c r="B5" s="85"/>
      <c r="C5" s="415" t="s">
        <v>148</v>
      </c>
      <c r="D5" s="86"/>
      <c r="E5" s="85"/>
      <c r="F5" s="86"/>
      <c r="G5" s="87"/>
      <c r="H5" s="87"/>
      <c r="I5" s="87"/>
      <c r="J5" s="489" t="str">
        <f>VLOOKUP($C5,'ID and Local Area'!$A:$D,3,FALSE)</f>
        <v xml:space="preserve"> </v>
      </c>
      <c r="K5" s="489" t="str">
        <f>VLOOKUP($C5,'ID and Local Area'!$A:$D,4,FALSE)</f>
        <v xml:space="preserve"> </v>
      </c>
    </row>
    <row r="6" spans="1:13" x14ac:dyDescent="0.2">
      <c r="A6" s="148"/>
      <c r="B6" s="85"/>
      <c r="C6" s="415" t="s">
        <v>148</v>
      </c>
      <c r="D6" s="86"/>
      <c r="E6" s="195"/>
      <c r="F6" s="86"/>
      <c r="G6" s="87"/>
      <c r="H6" s="87"/>
      <c r="I6" s="87"/>
      <c r="J6" s="489" t="str">
        <f>VLOOKUP($C6,'ID and Local Area'!$A:$D,3,FALSE)</f>
        <v xml:space="preserve"> </v>
      </c>
      <c r="K6" s="489" t="str">
        <f>VLOOKUP($C6,'ID and Local Area'!$A:$D,4,FALSE)</f>
        <v xml:space="preserve"> </v>
      </c>
    </row>
    <row r="7" spans="1:13" x14ac:dyDescent="0.2">
      <c r="A7" s="148"/>
      <c r="B7" s="85"/>
      <c r="C7" s="415" t="s">
        <v>148</v>
      </c>
      <c r="D7" s="86"/>
      <c r="E7" s="195"/>
      <c r="F7" s="86"/>
      <c r="G7" s="87"/>
      <c r="H7" s="87"/>
      <c r="I7" s="87"/>
      <c r="J7" s="489" t="str">
        <f>VLOOKUP($C7,'ID and Local Area'!$A:$D,3,FALSE)</f>
        <v xml:space="preserve"> </v>
      </c>
      <c r="K7" s="489" t="str">
        <f>VLOOKUP($C7,'ID and Local Area'!$A:$D,4,FALSE)</f>
        <v xml:space="preserve"> </v>
      </c>
    </row>
    <row r="8" spans="1:13" x14ac:dyDescent="0.2">
      <c r="A8" s="148"/>
      <c r="B8" s="90"/>
      <c r="C8" s="415" t="s">
        <v>148</v>
      </c>
      <c r="D8" s="86"/>
      <c r="E8" s="195"/>
      <c r="F8" s="86"/>
      <c r="G8" s="87"/>
      <c r="H8" s="87"/>
      <c r="I8" s="87"/>
      <c r="J8" s="489" t="str">
        <f>VLOOKUP($C8,'ID and Local Area'!$A:$D,3,FALSE)</f>
        <v xml:space="preserve"> </v>
      </c>
      <c r="K8" s="489" t="str">
        <f>VLOOKUP($C8,'ID and Local Area'!$A:$D,4,FALSE)</f>
        <v xml:space="preserve"> </v>
      </c>
    </row>
    <row r="9" spans="1:13" ht="12.75" customHeight="1" x14ac:dyDescent="0.2">
      <c r="A9" s="148"/>
      <c r="B9" s="90"/>
      <c r="C9" s="89" t="s">
        <v>148</v>
      </c>
      <c r="D9" s="86"/>
      <c r="E9" s="195"/>
      <c r="F9" s="86"/>
      <c r="G9" s="87"/>
      <c r="H9" s="87"/>
      <c r="I9" s="87"/>
      <c r="J9" s="489" t="str">
        <f>VLOOKUP($C9,'ID and Local Area'!$A:$D,3,FALSE)</f>
        <v xml:space="preserve"> </v>
      </c>
      <c r="K9" s="489" t="str">
        <f>VLOOKUP($C9,'ID and Local Area'!$A:$D,4,FALSE)</f>
        <v xml:space="preserve"> </v>
      </c>
    </row>
    <row r="10" spans="1:13" x14ac:dyDescent="0.2">
      <c r="A10" s="148"/>
      <c r="B10" s="90"/>
      <c r="C10" s="89" t="s">
        <v>148</v>
      </c>
      <c r="D10" s="86"/>
      <c r="E10" s="195"/>
      <c r="F10" s="86"/>
      <c r="G10" s="87"/>
      <c r="H10" s="87"/>
      <c r="I10" s="87"/>
      <c r="J10" s="489" t="str">
        <f>VLOOKUP($C10,'ID and Local Area'!$A:$D,3,FALSE)</f>
        <v xml:space="preserve"> </v>
      </c>
      <c r="K10" s="489" t="str">
        <f>VLOOKUP($C10,'ID and Local Area'!$A:$D,4,FALSE)</f>
        <v xml:space="preserve"> </v>
      </c>
    </row>
    <row r="11" spans="1:13" x14ac:dyDescent="0.2">
      <c r="A11" s="148"/>
      <c r="B11" s="90"/>
      <c r="C11" s="89" t="s">
        <v>148</v>
      </c>
      <c r="D11" s="86"/>
      <c r="E11" s="195"/>
      <c r="F11" s="86"/>
      <c r="G11" s="87"/>
      <c r="H11" s="87"/>
      <c r="I11" s="87"/>
      <c r="J11" s="489" t="str">
        <f>VLOOKUP($C11,'ID and Local Area'!$A:$D,3,FALSE)</f>
        <v xml:space="preserve"> </v>
      </c>
      <c r="K11" s="489" t="str">
        <f>VLOOKUP($C11,'ID and Local Area'!$A:$D,4,FALSE)</f>
        <v xml:space="preserve"> </v>
      </c>
    </row>
    <row r="12" spans="1:13" x14ac:dyDescent="0.2">
      <c r="A12" s="148"/>
      <c r="B12" s="90"/>
      <c r="C12" s="89" t="s">
        <v>148</v>
      </c>
      <c r="D12" s="86"/>
      <c r="E12" s="195"/>
      <c r="F12" s="86"/>
      <c r="G12" s="87"/>
      <c r="H12" s="87"/>
      <c r="I12" s="87"/>
      <c r="J12" s="489" t="str">
        <f>VLOOKUP($C12,'ID and Local Area'!$A:$D,3,FALSE)</f>
        <v xml:space="preserve"> </v>
      </c>
      <c r="K12" s="489" t="str">
        <f>VLOOKUP($C12,'ID and Local Area'!$A:$D,4,FALSE)</f>
        <v xml:space="preserve"> </v>
      </c>
    </row>
    <row r="13" spans="1:13" x14ac:dyDescent="0.2">
      <c r="A13" s="148"/>
      <c r="B13" s="90"/>
      <c r="C13" s="89" t="s">
        <v>148</v>
      </c>
      <c r="D13" s="86"/>
      <c r="E13" s="195"/>
      <c r="F13" s="86"/>
      <c r="G13" s="87"/>
      <c r="H13" s="87"/>
      <c r="I13" s="87"/>
      <c r="J13" s="489" t="str">
        <f>VLOOKUP($C13,'ID and Local Area'!$A:$D,3,FALSE)</f>
        <v xml:space="preserve"> </v>
      </c>
      <c r="K13" s="489" t="str">
        <f>VLOOKUP($C13,'ID and Local Area'!$A:$D,4,FALSE)</f>
        <v xml:space="preserve"> </v>
      </c>
    </row>
    <row r="14" spans="1:13" x14ac:dyDescent="0.2">
      <c r="A14" s="148"/>
      <c r="B14" s="90"/>
      <c r="C14" s="89" t="s">
        <v>148</v>
      </c>
      <c r="D14" s="86"/>
      <c r="E14" s="85"/>
      <c r="F14" s="86"/>
      <c r="G14" s="87"/>
      <c r="H14" s="87"/>
      <c r="I14" s="87"/>
      <c r="J14" s="489" t="str">
        <f>VLOOKUP($C14,'ID and Local Area'!$A:$D,3,FALSE)</f>
        <v xml:space="preserve"> </v>
      </c>
      <c r="K14" s="489" t="str">
        <f>VLOOKUP($C14,'ID and Local Area'!$A:$D,4,FALSE)</f>
        <v xml:space="preserve"> </v>
      </c>
    </row>
    <row r="15" spans="1:13" x14ac:dyDescent="0.2">
      <c r="A15" s="148"/>
      <c r="B15" s="90"/>
      <c r="C15" s="89" t="s">
        <v>148</v>
      </c>
      <c r="D15" s="86"/>
      <c r="E15" s="85"/>
      <c r="F15" s="86"/>
      <c r="G15" s="87"/>
      <c r="H15" s="87"/>
      <c r="I15" s="87"/>
      <c r="J15" s="489" t="str">
        <f>VLOOKUP($C15,'ID and Local Area'!$A:$D,3,FALSE)</f>
        <v xml:space="preserve"> </v>
      </c>
      <c r="K15" s="489" t="str">
        <f>VLOOKUP($C15,'ID and Local Area'!$A:$D,4,FALSE)</f>
        <v xml:space="preserve"> </v>
      </c>
    </row>
    <row r="16" spans="1:13" x14ac:dyDescent="0.2">
      <c r="A16" s="148"/>
      <c r="B16" s="90"/>
      <c r="C16" s="89" t="s">
        <v>148</v>
      </c>
      <c r="D16" s="86"/>
      <c r="E16" s="24"/>
      <c r="F16" s="86"/>
      <c r="G16" s="87"/>
      <c r="H16" s="87"/>
      <c r="I16" s="87"/>
      <c r="J16" s="489" t="str">
        <f>VLOOKUP($C16,'ID and Local Area'!$A:$D,3,FALSE)</f>
        <v xml:space="preserve"> </v>
      </c>
      <c r="K16" s="489" t="str">
        <f>VLOOKUP($C16,'ID and Local Area'!$A:$D,4,FALSE)</f>
        <v xml:space="preserve"> </v>
      </c>
    </row>
    <row r="17" spans="1:11" x14ac:dyDescent="0.2">
      <c r="A17" s="148"/>
      <c r="B17" s="90"/>
      <c r="C17" s="89" t="s">
        <v>148</v>
      </c>
      <c r="D17" s="86"/>
      <c r="E17" s="24"/>
      <c r="F17" s="86"/>
      <c r="G17" s="87"/>
      <c r="H17" s="87"/>
      <c r="I17" s="87"/>
      <c r="J17" s="489" t="str">
        <f>VLOOKUP($C17,'ID and Local Area'!$A:$D,3,FALSE)</f>
        <v xml:space="preserve"> </v>
      </c>
      <c r="K17" s="489" t="str">
        <f>VLOOKUP($C17,'ID and Local Area'!$A:$D,4,FALSE)</f>
        <v xml:space="preserve"> </v>
      </c>
    </row>
    <row r="18" spans="1:11" x14ac:dyDescent="0.2">
      <c r="A18" s="148"/>
      <c r="B18" s="90"/>
      <c r="C18" s="89" t="s">
        <v>148</v>
      </c>
      <c r="D18" s="86"/>
      <c r="E18" s="24"/>
      <c r="F18" s="86"/>
      <c r="G18" s="87"/>
      <c r="H18" s="87"/>
      <c r="I18" s="87"/>
      <c r="J18" s="489" t="str">
        <f>VLOOKUP($C18,'ID and Local Area'!$A:$D,3,FALSE)</f>
        <v xml:space="preserve"> </v>
      </c>
      <c r="K18" s="489" t="str">
        <f>VLOOKUP($C18,'ID and Local Area'!$A:$D,4,FALSE)</f>
        <v xml:space="preserve"> </v>
      </c>
    </row>
    <row r="19" spans="1:11" x14ac:dyDescent="0.2">
      <c r="A19" s="148"/>
      <c r="B19" s="90"/>
      <c r="C19" s="89" t="s">
        <v>148</v>
      </c>
      <c r="D19" s="86"/>
      <c r="E19" s="24"/>
      <c r="F19" s="86"/>
      <c r="G19" s="87"/>
      <c r="H19" s="87"/>
      <c r="I19" s="87"/>
      <c r="J19" s="489" t="str">
        <f>VLOOKUP($C19,'ID and Local Area'!$A:$D,3,FALSE)</f>
        <v xml:space="preserve"> </v>
      </c>
      <c r="K19" s="489" t="str">
        <f>VLOOKUP($C19,'ID and Local Area'!$A:$D,4,FALSE)</f>
        <v xml:space="preserve"> </v>
      </c>
    </row>
    <row r="20" spans="1:11" x14ac:dyDescent="0.2">
      <c r="A20" s="148"/>
      <c r="B20" s="90"/>
      <c r="C20" s="89" t="s">
        <v>148</v>
      </c>
      <c r="D20" s="86"/>
      <c r="E20" s="24"/>
      <c r="F20" s="86"/>
      <c r="G20" s="87"/>
      <c r="H20" s="87"/>
      <c r="I20" s="87"/>
      <c r="J20" s="489" t="str">
        <f>VLOOKUP($C20,'ID and Local Area'!$A:$D,3,FALSE)</f>
        <v xml:space="preserve"> </v>
      </c>
      <c r="K20" s="489" t="str">
        <f>VLOOKUP($C20,'ID and Local Area'!$A:$D,4,FALSE)</f>
        <v xml:space="preserve"> </v>
      </c>
    </row>
    <row r="21" spans="1:11" x14ac:dyDescent="0.2">
      <c r="A21" s="148"/>
      <c r="B21" s="90"/>
      <c r="C21" s="89" t="s">
        <v>148</v>
      </c>
      <c r="D21" s="86"/>
      <c r="E21" s="24"/>
      <c r="F21" s="86"/>
      <c r="G21" s="87"/>
      <c r="H21" s="87"/>
      <c r="I21" s="87"/>
      <c r="J21" s="489" t="str">
        <f>VLOOKUP($C21,'ID and Local Area'!$A:$D,3,FALSE)</f>
        <v xml:space="preserve"> </v>
      </c>
      <c r="K21" s="489" t="str">
        <f>VLOOKUP($C21,'ID and Local Area'!$A:$D,4,FALSE)</f>
        <v xml:space="preserve"> </v>
      </c>
    </row>
    <row r="22" spans="1:11" x14ac:dyDescent="0.2">
      <c r="A22" s="148"/>
      <c r="B22" s="90"/>
      <c r="C22" s="89" t="s">
        <v>148</v>
      </c>
      <c r="D22" s="86"/>
      <c r="E22" s="24"/>
      <c r="F22" s="86"/>
      <c r="G22" s="87"/>
      <c r="H22" s="87"/>
      <c r="I22" s="87"/>
      <c r="J22" s="489" t="str">
        <f>VLOOKUP($C22,'ID and Local Area'!$A:$D,3,FALSE)</f>
        <v xml:space="preserve"> </v>
      </c>
      <c r="K22" s="489" t="str">
        <f>VLOOKUP($C22,'ID and Local Area'!$A:$D,4,FALSE)</f>
        <v xml:space="preserve"> </v>
      </c>
    </row>
    <row r="23" spans="1:11" x14ac:dyDescent="0.2">
      <c r="A23" s="148"/>
      <c r="B23" s="90"/>
      <c r="C23" s="89" t="s">
        <v>148</v>
      </c>
      <c r="D23" s="86"/>
      <c r="E23" s="24"/>
      <c r="F23" s="86"/>
      <c r="G23" s="87"/>
      <c r="H23" s="87"/>
      <c r="I23" s="87"/>
      <c r="J23" s="489" t="str">
        <f>VLOOKUP($C23,'ID and Local Area'!$A:$D,3,FALSE)</f>
        <v xml:space="preserve"> </v>
      </c>
      <c r="K23" s="489" t="str">
        <f>VLOOKUP($C23,'ID and Local Area'!$A:$D,4,FALSE)</f>
        <v xml:space="preserve"> </v>
      </c>
    </row>
    <row r="24" spans="1:11" x14ac:dyDescent="0.2">
      <c r="A24" s="148"/>
      <c r="B24" s="90"/>
      <c r="C24" s="89" t="s">
        <v>148</v>
      </c>
      <c r="D24" s="86"/>
      <c r="E24" s="24"/>
      <c r="F24" s="86"/>
      <c r="G24" s="87"/>
      <c r="H24" s="87"/>
      <c r="I24" s="87"/>
      <c r="J24" s="489" t="str">
        <f>VLOOKUP($C24,'ID and Local Area'!$A:$D,3,FALSE)</f>
        <v xml:space="preserve"> </v>
      </c>
      <c r="K24" s="489" t="str">
        <f>VLOOKUP($C24,'ID and Local Area'!$A:$D,4,FALSE)</f>
        <v xml:space="preserve"> </v>
      </c>
    </row>
    <row r="25" spans="1:11" x14ac:dyDescent="0.2">
      <c r="A25" s="148"/>
      <c r="B25" s="90"/>
      <c r="C25" s="89" t="s">
        <v>148</v>
      </c>
      <c r="D25" s="86"/>
      <c r="E25" s="24"/>
      <c r="F25" s="86"/>
      <c r="G25" s="87"/>
      <c r="H25" s="87"/>
      <c r="I25" s="87"/>
      <c r="J25" s="489" t="str">
        <f>VLOOKUP($C25,'ID and Local Area'!$A:$D,3,FALSE)</f>
        <v xml:space="preserve"> </v>
      </c>
      <c r="K25" s="489" t="str">
        <f>VLOOKUP($C25,'ID and Local Area'!$A:$D,4,FALSE)</f>
        <v xml:space="preserve"> </v>
      </c>
    </row>
    <row r="26" spans="1:11" x14ac:dyDescent="0.2">
      <c r="A26" s="148"/>
      <c r="B26" s="90"/>
      <c r="C26" s="89" t="s">
        <v>148</v>
      </c>
      <c r="D26" s="86"/>
      <c r="E26" s="24"/>
      <c r="F26" s="86"/>
      <c r="G26" s="87"/>
      <c r="H26" s="87"/>
      <c r="I26" s="87"/>
      <c r="J26" s="489" t="str">
        <f>VLOOKUP($C26,'ID and Local Area'!$A:$D,3,FALSE)</f>
        <v xml:space="preserve"> </v>
      </c>
      <c r="K26" s="489" t="str">
        <f>VLOOKUP($C26,'ID and Local Area'!$A:$D,4,FALSE)</f>
        <v xml:space="preserve"> </v>
      </c>
    </row>
    <row r="27" spans="1:11" x14ac:dyDescent="0.2">
      <c r="A27" s="148"/>
      <c r="B27" s="90"/>
      <c r="C27" s="89" t="s">
        <v>148</v>
      </c>
      <c r="D27" s="86"/>
      <c r="E27" s="24"/>
      <c r="F27" s="86"/>
      <c r="G27" s="87"/>
      <c r="H27" s="87"/>
      <c r="I27" s="87"/>
      <c r="J27" s="489" t="str">
        <f>VLOOKUP($C27,'ID and Local Area'!$A:$D,3,FALSE)</f>
        <v xml:space="preserve"> </v>
      </c>
      <c r="K27" s="489" t="str">
        <f>VLOOKUP($C27,'ID and Local Area'!$A:$D,4,FALSE)</f>
        <v xml:space="preserve"> </v>
      </c>
    </row>
    <row r="28" spans="1:11" x14ac:dyDescent="0.2">
      <c r="A28" s="148"/>
      <c r="B28" s="90"/>
      <c r="C28" s="89" t="s">
        <v>148</v>
      </c>
      <c r="D28" s="86"/>
      <c r="E28" s="24"/>
      <c r="F28" s="86"/>
      <c r="G28" s="87"/>
      <c r="H28" s="87"/>
      <c r="I28" s="87"/>
      <c r="J28" s="489" t="str">
        <f>VLOOKUP($C28,'ID and Local Area'!$A:$D,3,FALSE)</f>
        <v xml:space="preserve"> </v>
      </c>
      <c r="K28" s="489" t="str">
        <f>VLOOKUP($C28,'ID and Local Area'!$A:$D,4,FALSE)</f>
        <v xml:space="preserve"> </v>
      </c>
    </row>
    <row r="29" spans="1:11" x14ac:dyDescent="0.2">
      <c r="A29" s="148"/>
      <c r="B29" s="90"/>
      <c r="C29" s="89" t="s">
        <v>148</v>
      </c>
      <c r="D29" s="86"/>
      <c r="E29" s="24"/>
      <c r="F29" s="86"/>
      <c r="G29" s="87"/>
      <c r="H29" s="87"/>
      <c r="I29" s="87"/>
      <c r="J29" s="489" t="str">
        <f>VLOOKUP($C29,'ID and Local Area'!$A:$D,3,FALSE)</f>
        <v xml:space="preserve"> </v>
      </c>
      <c r="K29" s="489" t="str">
        <f>VLOOKUP($C29,'ID and Local Area'!$A:$D,4,FALSE)</f>
        <v xml:space="preserve"> </v>
      </c>
    </row>
    <row r="30" spans="1:11" x14ac:dyDescent="0.2">
      <c r="A30" s="148"/>
      <c r="B30" s="90"/>
      <c r="C30" s="89" t="s">
        <v>148</v>
      </c>
      <c r="D30" s="86"/>
      <c r="E30" s="24"/>
      <c r="F30" s="86"/>
      <c r="G30" s="87"/>
      <c r="H30" s="87"/>
      <c r="I30" s="87"/>
      <c r="J30" s="489" t="str">
        <f>VLOOKUP($C30,'ID and Local Area'!$A:$D,3,FALSE)</f>
        <v xml:space="preserve"> </v>
      </c>
      <c r="K30" s="489" t="str">
        <f>VLOOKUP($C30,'ID and Local Area'!$A:$D,4,FALSE)</f>
        <v xml:space="preserve"> </v>
      </c>
    </row>
    <row r="31" spans="1:11" x14ac:dyDescent="0.2">
      <c r="A31" s="148"/>
      <c r="B31" s="90"/>
      <c r="C31" s="89" t="s">
        <v>148</v>
      </c>
      <c r="D31" s="86"/>
      <c r="E31" s="24"/>
      <c r="F31" s="86"/>
      <c r="G31" s="87"/>
      <c r="H31" s="87"/>
      <c r="I31" s="87"/>
      <c r="J31" s="489" t="str">
        <f>VLOOKUP($C31,'ID and Local Area'!$A:$D,3,FALSE)</f>
        <v xml:space="preserve"> </v>
      </c>
      <c r="K31" s="489" t="str">
        <f>VLOOKUP($C31,'ID and Local Area'!$A:$D,4,FALSE)</f>
        <v xml:space="preserve"> </v>
      </c>
    </row>
    <row r="32" spans="1:11" x14ac:dyDescent="0.2">
      <c r="A32" s="148"/>
      <c r="B32" s="90"/>
      <c r="C32" s="89" t="s">
        <v>148</v>
      </c>
      <c r="D32" s="86"/>
      <c r="E32" s="24"/>
      <c r="F32" s="86"/>
      <c r="G32" s="87"/>
      <c r="H32" s="87"/>
      <c r="I32" s="87"/>
      <c r="J32" s="489" t="str">
        <f>VLOOKUP($C32,'ID and Local Area'!$A:$D,3,FALSE)</f>
        <v xml:space="preserve"> </v>
      </c>
      <c r="K32" s="489" t="str">
        <f>VLOOKUP($C32,'ID and Local Area'!$A:$D,4,FALSE)</f>
        <v xml:space="preserve"> </v>
      </c>
    </row>
    <row r="33" spans="1:11" x14ac:dyDescent="0.2">
      <c r="A33" s="148"/>
      <c r="B33" s="90"/>
      <c r="C33" s="89" t="s">
        <v>148</v>
      </c>
      <c r="D33" s="86"/>
      <c r="E33" s="24"/>
      <c r="F33" s="86"/>
      <c r="G33" s="87"/>
      <c r="H33" s="87"/>
      <c r="I33" s="87"/>
      <c r="J33" s="489" t="str">
        <f>VLOOKUP($C33,'ID and Local Area'!$A:$D,3,FALSE)</f>
        <v xml:space="preserve"> </v>
      </c>
      <c r="K33" s="489" t="str">
        <f>VLOOKUP($C33,'ID and Local Area'!$A:$D,4,FALSE)</f>
        <v xml:space="preserve"> </v>
      </c>
    </row>
    <row r="34" spans="1:11" x14ac:dyDescent="0.2">
      <c r="A34" s="148"/>
      <c r="B34" s="90"/>
      <c r="C34" s="89" t="s">
        <v>148</v>
      </c>
      <c r="D34" s="86"/>
      <c r="E34" s="24"/>
      <c r="F34" s="86"/>
      <c r="G34" s="87"/>
      <c r="H34" s="87"/>
      <c r="I34" s="87"/>
      <c r="J34" s="489" t="str">
        <f>VLOOKUP($C34,'ID and Local Area'!$A:$D,3,FALSE)</f>
        <v xml:space="preserve"> </v>
      </c>
      <c r="K34" s="489" t="str">
        <f>VLOOKUP($C34,'ID and Local Area'!$A:$D,4,FALSE)</f>
        <v xml:space="preserve"> </v>
      </c>
    </row>
    <row r="35" spans="1:11" ht="12.75" customHeight="1" x14ac:dyDescent="0.2">
      <c r="A35" s="148"/>
      <c r="B35" s="90"/>
      <c r="C35" s="89" t="s">
        <v>148</v>
      </c>
      <c r="D35" s="86"/>
      <c r="E35" s="24"/>
      <c r="F35" s="86"/>
      <c r="G35" s="87"/>
      <c r="H35" s="87"/>
      <c r="I35" s="87"/>
      <c r="J35" s="489" t="str">
        <f>VLOOKUP($C35,'ID and Local Area'!$A:$D,3,FALSE)</f>
        <v xml:space="preserve"> </v>
      </c>
      <c r="K35" s="489" t="str">
        <f>VLOOKUP($C35,'ID and Local Area'!$A:$D,4,FALSE)</f>
        <v xml:space="preserve"> </v>
      </c>
    </row>
    <row r="36" spans="1:11" x14ac:dyDescent="0.2">
      <c r="A36" s="148"/>
      <c r="B36" s="90"/>
      <c r="C36" s="89" t="s">
        <v>148</v>
      </c>
      <c r="D36" s="86"/>
      <c r="E36" s="24"/>
      <c r="F36" s="86"/>
      <c r="G36" s="87"/>
      <c r="H36" s="87"/>
      <c r="I36" s="87"/>
      <c r="J36" s="489" t="str">
        <f>VLOOKUP($C36,'ID and Local Area'!$A:$D,3,FALSE)</f>
        <v xml:space="preserve"> </v>
      </c>
      <c r="K36" s="489" t="str">
        <f>VLOOKUP($C36,'ID and Local Area'!$A:$D,4,FALSE)</f>
        <v xml:space="preserve"> </v>
      </c>
    </row>
    <row r="37" spans="1:11" x14ac:dyDescent="0.2">
      <c r="B37" s="15"/>
      <c r="C37" s="15"/>
      <c r="D37" s="15"/>
      <c r="E37" s="15"/>
      <c r="F37" s="15"/>
      <c r="G37" s="15"/>
      <c r="H37" s="15"/>
      <c r="I37" s="15"/>
    </row>
    <row r="38" spans="1:11" x14ac:dyDescent="0.2">
      <c r="B38" s="15"/>
      <c r="C38" s="15"/>
      <c r="D38" s="15"/>
      <c r="E38" s="15"/>
      <c r="F38" s="15"/>
      <c r="G38" s="15"/>
      <c r="H38" s="15"/>
      <c r="I38" s="15"/>
    </row>
    <row r="39" spans="1:11" x14ac:dyDescent="0.2">
      <c r="B39" s="15"/>
      <c r="C39" s="15"/>
      <c r="D39" s="15"/>
      <c r="E39" s="15"/>
      <c r="F39" s="15"/>
      <c r="G39" s="15"/>
      <c r="H39" s="15"/>
      <c r="I39" s="15"/>
    </row>
    <row r="40" spans="1:11" x14ac:dyDescent="0.2">
      <c r="B40" s="15"/>
      <c r="C40" s="15"/>
      <c r="D40" s="15"/>
      <c r="E40" s="15"/>
      <c r="F40" s="15"/>
      <c r="G40" s="15"/>
      <c r="H40" s="15"/>
      <c r="I40" s="15"/>
    </row>
    <row r="41" spans="1:11" x14ac:dyDescent="0.2">
      <c r="B41" s="15"/>
      <c r="C41" s="15"/>
      <c r="D41" s="15"/>
      <c r="E41" s="15"/>
      <c r="F41" s="15"/>
      <c r="G41" s="15"/>
      <c r="H41" s="15"/>
      <c r="I41" s="15"/>
    </row>
    <row r="42" spans="1:11" x14ac:dyDescent="0.2">
      <c r="B42" s="15"/>
      <c r="C42" s="15"/>
      <c r="D42" s="15"/>
      <c r="E42" s="15"/>
      <c r="F42" s="15"/>
      <c r="G42" s="15"/>
      <c r="H42" s="15"/>
      <c r="I42" s="15"/>
    </row>
    <row r="43" spans="1:11" x14ac:dyDescent="0.2">
      <c r="B43" s="15"/>
      <c r="C43" s="15"/>
      <c r="D43" s="15"/>
      <c r="E43" s="15"/>
      <c r="F43" s="15"/>
      <c r="G43" s="15"/>
      <c r="H43" s="15"/>
      <c r="I43" s="15"/>
    </row>
    <row r="44" spans="1:11" x14ac:dyDescent="0.2">
      <c r="B44" s="15"/>
      <c r="C44" s="15"/>
      <c r="D44" s="15"/>
      <c r="E44" s="15"/>
      <c r="F44" s="15"/>
      <c r="G44" s="15"/>
      <c r="H44" s="15"/>
      <c r="I44" s="15"/>
    </row>
    <row r="45" spans="1:11" x14ac:dyDescent="0.2">
      <c r="B45" s="15"/>
      <c r="C45" s="15"/>
      <c r="D45" s="15"/>
      <c r="E45" s="15"/>
      <c r="F45" s="15"/>
      <c r="G45" s="15"/>
      <c r="H45" s="15"/>
      <c r="I45" s="15"/>
    </row>
    <row r="46" spans="1:11" x14ac:dyDescent="0.2">
      <c r="B46" s="15"/>
      <c r="C46" s="15"/>
      <c r="D46" s="15"/>
      <c r="E46" s="15"/>
      <c r="F46" s="15"/>
      <c r="G46" s="15"/>
      <c r="H46" s="15"/>
      <c r="I46" s="15"/>
    </row>
    <row r="47" spans="1:11" x14ac:dyDescent="0.2">
      <c r="B47" s="15"/>
      <c r="C47" s="15"/>
      <c r="D47" s="15"/>
      <c r="E47" s="15"/>
      <c r="F47" s="15"/>
      <c r="G47" s="15"/>
      <c r="H47" s="15"/>
      <c r="I47" s="15"/>
    </row>
    <row r="48" spans="1:11" x14ac:dyDescent="0.2">
      <c r="B48" s="15"/>
      <c r="C48" s="15"/>
      <c r="D48" s="15"/>
      <c r="E48" s="15"/>
      <c r="F48" s="15"/>
      <c r="G48" s="15"/>
      <c r="H48" s="15"/>
      <c r="I48" s="15"/>
    </row>
    <row r="49" spans="2:9" x14ac:dyDescent="0.2">
      <c r="B49" s="15"/>
      <c r="C49" s="15"/>
      <c r="D49" s="15"/>
      <c r="E49" s="15"/>
      <c r="F49" s="15"/>
      <c r="G49" s="15"/>
      <c r="H49" s="15"/>
      <c r="I49" s="15"/>
    </row>
    <row r="50" spans="2:9" x14ac:dyDescent="0.2">
      <c r="B50" s="15"/>
      <c r="C50" s="15"/>
      <c r="D50" s="15"/>
      <c r="E50" s="15"/>
      <c r="F50" s="15"/>
      <c r="G50" s="15"/>
      <c r="H50" s="15"/>
      <c r="I50" s="15"/>
    </row>
    <row r="51" spans="2:9" x14ac:dyDescent="0.2">
      <c r="B51" s="15"/>
      <c r="C51" s="15"/>
      <c r="D51" s="15"/>
      <c r="E51" s="15"/>
      <c r="F51" s="15"/>
      <c r="G51" s="15"/>
      <c r="H51" s="15"/>
      <c r="I51" s="15"/>
    </row>
    <row r="52" spans="2:9" x14ac:dyDescent="0.2">
      <c r="B52" s="15"/>
      <c r="C52" s="15"/>
      <c r="D52" s="15"/>
      <c r="E52" s="15"/>
      <c r="F52" s="15"/>
      <c r="G52" s="15"/>
      <c r="H52" s="15"/>
      <c r="I52" s="15"/>
    </row>
    <row r="53" spans="2:9" x14ac:dyDescent="0.2">
      <c r="B53" s="15"/>
      <c r="C53" s="15"/>
      <c r="D53" s="15"/>
      <c r="E53" s="15"/>
      <c r="F53" s="15"/>
      <c r="G53" s="15"/>
      <c r="H53" s="15"/>
      <c r="I53" s="15"/>
    </row>
    <row r="54" spans="2:9" x14ac:dyDescent="0.2">
      <c r="B54" s="15"/>
      <c r="C54" s="15"/>
      <c r="D54" s="15"/>
      <c r="E54" s="15"/>
      <c r="F54" s="15"/>
      <c r="G54" s="15"/>
      <c r="H54" s="15"/>
      <c r="I54" s="15"/>
    </row>
    <row r="55" spans="2:9" x14ac:dyDescent="0.2">
      <c r="B55" s="15"/>
      <c r="C55" s="15"/>
      <c r="D55" s="15"/>
      <c r="E55" s="15"/>
      <c r="F55" s="15"/>
      <c r="G55" s="15"/>
      <c r="H55" s="15"/>
      <c r="I55" s="15"/>
    </row>
    <row r="56" spans="2:9" x14ac:dyDescent="0.2">
      <c r="B56" s="15"/>
      <c r="C56" s="15"/>
      <c r="D56" s="15"/>
      <c r="E56" s="15"/>
      <c r="F56" s="15"/>
      <c r="G56" s="15"/>
      <c r="H56" s="15"/>
      <c r="I56" s="15"/>
    </row>
    <row r="57" spans="2:9" x14ac:dyDescent="0.2">
      <c r="B57" s="15"/>
      <c r="C57" s="15"/>
      <c r="D57" s="15"/>
      <c r="E57" s="15"/>
      <c r="F57" s="15"/>
      <c r="G57" s="15"/>
      <c r="H57" s="15"/>
      <c r="I57" s="15"/>
    </row>
    <row r="58" spans="2:9" x14ac:dyDescent="0.2">
      <c r="B58" s="15"/>
      <c r="C58" s="15"/>
      <c r="D58" s="15"/>
      <c r="E58" s="15"/>
      <c r="F58" s="15"/>
      <c r="G58" s="15"/>
      <c r="H58" s="15"/>
      <c r="I58" s="15"/>
    </row>
    <row r="59" spans="2:9" x14ac:dyDescent="0.2">
      <c r="B59" s="15"/>
      <c r="C59" s="15"/>
      <c r="D59" s="15"/>
      <c r="E59" s="15"/>
      <c r="F59" s="15"/>
      <c r="G59" s="15"/>
      <c r="H59" s="15"/>
      <c r="I59" s="15"/>
    </row>
    <row r="60" spans="2:9" x14ac:dyDescent="0.2">
      <c r="B60" s="15"/>
      <c r="C60" s="15"/>
      <c r="D60" s="15"/>
      <c r="E60" s="15"/>
      <c r="F60" s="15"/>
      <c r="G60" s="15"/>
      <c r="H60" s="15"/>
      <c r="I60" s="15"/>
    </row>
    <row r="61" spans="2:9" x14ac:dyDescent="0.2">
      <c r="B61" s="15"/>
      <c r="C61" s="15"/>
      <c r="D61" s="15"/>
      <c r="E61" s="15"/>
      <c r="F61" s="15"/>
      <c r="G61" s="15"/>
      <c r="H61" s="15"/>
      <c r="I61" s="15"/>
    </row>
    <row r="62" spans="2:9" x14ac:dyDescent="0.2">
      <c r="B62" s="15"/>
      <c r="C62" s="15"/>
      <c r="D62" s="15"/>
      <c r="E62" s="15"/>
      <c r="F62" s="15"/>
      <c r="G62" s="15"/>
      <c r="H62" s="15"/>
      <c r="I62" s="15"/>
    </row>
    <row r="63" spans="2:9" x14ac:dyDescent="0.2">
      <c r="B63" s="15"/>
      <c r="C63" s="15"/>
      <c r="D63" s="15"/>
      <c r="E63" s="15"/>
      <c r="F63" s="15"/>
      <c r="G63" s="15"/>
      <c r="H63" s="15"/>
      <c r="I63" s="15"/>
    </row>
    <row r="64" spans="2:9" x14ac:dyDescent="0.2">
      <c r="B64" s="15"/>
      <c r="C64" s="15"/>
      <c r="D64" s="15"/>
      <c r="E64" s="15"/>
      <c r="F64" s="15"/>
      <c r="G64" s="15"/>
      <c r="H64" s="15"/>
      <c r="I64" s="15"/>
    </row>
    <row r="65" spans="2:9" x14ac:dyDescent="0.2">
      <c r="B65" s="15"/>
      <c r="C65" s="15"/>
      <c r="D65" s="15"/>
      <c r="E65" s="15"/>
      <c r="F65" s="15"/>
      <c r="G65" s="15"/>
      <c r="H65" s="15"/>
      <c r="I65" s="15"/>
    </row>
    <row r="66" spans="2:9" x14ac:dyDescent="0.2">
      <c r="B66" s="15"/>
      <c r="C66" s="15"/>
      <c r="D66" s="15"/>
      <c r="E66" s="15"/>
      <c r="F66" s="15"/>
      <c r="G66" s="15"/>
      <c r="H66" s="15"/>
      <c r="I66" s="15"/>
    </row>
    <row r="67" spans="2:9" x14ac:dyDescent="0.2">
      <c r="B67" s="15"/>
      <c r="C67" s="15"/>
      <c r="D67" s="15"/>
      <c r="E67" s="15"/>
      <c r="F67" s="15"/>
      <c r="G67" s="15"/>
      <c r="H67" s="15"/>
      <c r="I67" s="15"/>
    </row>
    <row r="68" spans="2:9" x14ac:dyDescent="0.2">
      <c r="B68" s="15"/>
      <c r="C68" s="15"/>
      <c r="D68" s="15"/>
      <c r="E68" s="15"/>
      <c r="F68" s="15"/>
      <c r="G68" s="15"/>
      <c r="H68" s="15"/>
      <c r="I68" s="15"/>
    </row>
    <row r="69" spans="2:9" x14ac:dyDescent="0.2">
      <c r="B69" s="15"/>
      <c r="C69" s="15"/>
      <c r="D69" s="15"/>
      <c r="E69" s="15"/>
      <c r="F69" s="15"/>
      <c r="G69" s="15"/>
      <c r="H69" s="15"/>
      <c r="I69" s="15"/>
    </row>
    <row r="70" spans="2:9" x14ac:dyDescent="0.2">
      <c r="B70" s="15"/>
      <c r="C70" s="15"/>
      <c r="D70" s="15"/>
      <c r="E70" s="15"/>
      <c r="F70" s="15"/>
      <c r="G70" s="15"/>
      <c r="H70" s="15"/>
      <c r="I70" s="15"/>
    </row>
    <row r="71" spans="2:9" x14ac:dyDescent="0.2">
      <c r="B71" s="15"/>
      <c r="C71" s="15"/>
      <c r="D71" s="15"/>
      <c r="E71" s="15"/>
      <c r="F71" s="15"/>
      <c r="G71" s="15"/>
      <c r="H71" s="15"/>
      <c r="I71" s="15"/>
    </row>
    <row r="72" spans="2:9" x14ac:dyDescent="0.2">
      <c r="B72" s="15"/>
      <c r="C72" s="15"/>
      <c r="D72" s="15"/>
      <c r="E72" s="15"/>
      <c r="F72" s="15"/>
      <c r="G72" s="15"/>
      <c r="H72" s="15"/>
      <c r="I72" s="15"/>
    </row>
    <row r="73" spans="2:9" x14ac:dyDescent="0.2">
      <c r="B73" s="15"/>
      <c r="C73" s="15"/>
      <c r="D73" s="15"/>
      <c r="E73" s="15"/>
      <c r="F73" s="15"/>
      <c r="G73" s="15"/>
      <c r="H73" s="15"/>
      <c r="I73" s="15"/>
    </row>
    <row r="74" spans="2:9" x14ac:dyDescent="0.2">
      <c r="B74" s="15"/>
      <c r="C74" s="15"/>
      <c r="D74" s="15"/>
      <c r="E74" s="15"/>
      <c r="F74" s="15"/>
      <c r="G74" s="15"/>
      <c r="H74" s="15"/>
      <c r="I74" s="15"/>
    </row>
    <row r="75" spans="2:9" x14ac:dyDescent="0.2">
      <c r="B75" s="15"/>
      <c r="C75" s="15"/>
      <c r="D75" s="15"/>
      <c r="E75" s="15"/>
      <c r="F75" s="15"/>
      <c r="G75" s="15"/>
      <c r="H75" s="15"/>
      <c r="I75" s="15"/>
    </row>
    <row r="76" spans="2:9" x14ac:dyDescent="0.2">
      <c r="B76" s="15"/>
      <c r="C76" s="15"/>
      <c r="D76" s="15"/>
      <c r="E76" s="15"/>
      <c r="F76" s="15"/>
      <c r="G76" s="15"/>
      <c r="H76" s="15"/>
      <c r="I76" s="15"/>
    </row>
    <row r="77" spans="2:9" x14ac:dyDescent="0.2">
      <c r="B77" s="15"/>
      <c r="C77" s="15"/>
      <c r="D77" s="15"/>
      <c r="E77" s="15"/>
      <c r="F77" s="15"/>
      <c r="G77" s="15"/>
      <c r="H77" s="15"/>
      <c r="I77" s="15"/>
    </row>
    <row r="78" spans="2:9" x14ac:dyDescent="0.2">
      <c r="B78" s="15"/>
      <c r="C78" s="15"/>
      <c r="D78" s="15"/>
      <c r="E78" s="15"/>
      <c r="F78" s="15"/>
      <c r="G78" s="15"/>
      <c r="H78" s="15"/>
      <c r="I78" s="15"/>
    </row>
    <row r="79" spans="2:9" x14ac:dyDescent="0.2">
      <c r="B79" s="15"/>
      <c r="C79" s="15"/>
      <c r="D79" s="15"/>
      <c r="E79" s="15"/>
      <c r="F79" s="15"/>
      <c r="G79" s="15"/>
      <c r="H79" s="15"/>
      <c r="I79" s="15"/>
    </row>
    <row r="80" spans="2:9" x14ac:dyDescent="0.2">
      <c r="B80" s="15"/>
      <c r="C80" s="15"/>
      <c r="D80" s="15"/>
      <c r="E80" s="15"/>
      <c r="F80" s="15"/>
      <c r="G80" s="15"/>
      <c r="H80" s="15"/>
      <c r="I80" s="15"/>
    </row>
    <row r="81" spans="2:9" x14ac:dyDescent="0.2">
      <c r="B81" s="15"/>
      <c r="C81" s="15"/>
      <c r="D81" s="15"/>
      <c r="E81" s="15"/>
      <c r="F81" s="15"/>
      <c r="G81" s="15"/>
      <c r="H81" s="15"/>
      <c r="I81" s="15"/>
    </row>
    <row r="82" spans="2:9" x14ac:dyDescent="0.2">
      <c r="B82" s="15"/>
      <c r="C82" s="15"/>
      <c r="D82" s="15"/>
      <c r="E82" s="15"/>
      <c r="F82" s="15"/>
      <c r="G82" s="15"/>
      <c r="H82" s="15"/>
      <c r="I82" s="15"/>
    </row>
    <row r="83" spans="2:9" x14ac:dyDescent="0.2">
      <c r="B83" s="15"/>
      <c r="C83" s="15"/>
      <c r="D83" s="15"/>
      <c r="E83" s="15"/>
      <c r="F83" s="15"/>
      <c r="G83" s="15"/>
      <c r="H83" s="15"/>
      <c r="I83" s="15"/>
    </row>
    <row r="84" spans="2:9" x14ac:dyDescent="0.2">
      <c r="B84" s="15"/>
      <c r="C84" s="15"/>
      <c r="D84" s="15"/>
      <c r="E84" s="15"/>
      <c r="F84" s="15"/>
      <c r="G84" s="15"/>
      <c r="H84" s="15"/>
      <c r="I84" s="15"/>
    </row>
    <row r="85" spans="2:9" x14ac:dyDescent="0.2">
      <c r="B85" s="15"/>
      <c r="C85" s="15"/>
      <c r="D85" s="15"/>
      <c r="E85" s="15"/>
      <c r="F85" s="15"/>
      <c r="G85" s="15"/>
      <c r="H85" s="15"/>
      <c r="I85" s="15"/>
    </row>
    <row r="86" spans="2:9" x14ac:dyDescent="0.2">
      <c r="B86" s="15"/>
      <c r="C86" s="15"/>
      <c r="D86" s="15"/>
      <c r="E86" s="15"/>
      <c r="F86" s="15"/>
      <c r="G86" s="15"/>
      <c r="H86" s="15"/>
      <c r="I86" s="15"/>
    </row>
    <row r="87" spans="2:9" x14ac:dyDescent="0.2">
      <c r="B87" s="15"/>
      <c r="C87" s="15"/>
      <c r="D87" s="15"/>
      <c r="E87" s="15"/>
      <c r="F87" s="15"/>
      <c r="G87" s="15"/>
      <c r="H87" s="15"/>
      <c r="I87" s="15"/>
    </row>
    <row r="88" spans="2:9" x14ac:dyDescent="0.2">
      <c r="B88" s="15"/>
      <c r="C88" s="15"/>
      <c r="D88" s="15"/>
      <c r="E88" s="15"/>
      <c r="F88" s="15"/>
      <c r="G88" s="15"/>
      <c r="H88" s="15"/>
      <c r="I88" s="15"/>
    </row>
    <row r="89" spans="2:9" x14ac:dyDescent="0.2">
      <c r="B89" s="15"/>
      <c r="C89" s="15"/>
      <c r="D89" s="15"/>
      <c r="E89" s="15"/>
      <c r="F89" s="15"/>
      <c r="G89" s="15"/>
      <c r="H89" s="15"/>
      <c r="I89" s="15"/>
    </row>
    <row r="90" spans="2:9" ht="63.75" customHeight="1" x14ac:dyDescent="0.2">
      <c r="B90" s="15"/>
      <c r="C90" s="15"/>
      <c r="D90" s="15"/>
      <c r="E90" s="15"/>
      <c r="F90" s="15"/>
      <c r="G90" s="15"/>
      <c r="H90" s="15"/>
      <c r="I90" s="15"/>
    </row>
    <row r="91" spans="2:9" x14ac:dyDescent="0.2">
      <c r="B91" s="15"/>
      <c r="C91" s="15"/>
      <c r="D91" s="15"/>
      <c r="E91" s="15"/>
      <c r="F91" s="15"/>
      <c r="G91" s="15"/>
      <c r="H91" s="15"/>
      <c r="I91" s="15"/>
    </row>
    <row r="92" spans="2:9" x14ac:dyDescent="0.2">
      <c r="B92" s="15"/>
      <c r="C92" s="15"/>
      <c r="D92" s="15"/>
      <c r="E92" s="15"/>
      <c r="F92" s="15"/>
      <c r="G92" s="15"/>
      <c r="H92" s="15"/>
      <c r="I92" s="15"/>
    </row>
    <row r="93" spans="2:9" x14ac:dyDescent="0.2">
      <c r="B93" s="15"/>
      <c r="C93" s="15"/>
      <c r="D93" s="15"/>
      <c r="E93" s="15"/>
      <c r="F93" s="15"/>
      <c r="G93" s="15"/>
      <c r="H93" s="15"/>
      <c r="I93" s="15"/>
    </row>
    <row r="94" spans="2:9" x14ac:dyDescent="0.2">
      <c r="B94" s="15"/>
      <c r="C94" s="15"/>
      <c r="D94" s="15"/>
      <c r="E94" s="15"/>
      <c r="F94" s="15"/>
      <c r="G94" s="15"/>
      <c r="H94" s="15"/>
      <c r="I94" s="15"/>
    </row>
    <row r="95" spans="2:9" x14ac:dyDescent="0.2">
      <c r="B95" s="15"/>
      <c r="C95" s="15"/>
      <c r="D95" s="15"/>
      <c r="E95" s="15"/>
      <c r="F95" s="15"/>
      <c r="G95" s="15"/>
      <c r="H95" s="15"/>
      <c r="I95" s="15"/>
    </row>
    <row r="96" spans="2:9" x14ac:dyDescent="0.2">
      <c r="B96" s="15"/>
      <c r="C96" s="15"/>
      <c r="D96" s="15"/>
      <c r="E96" s="15"/>
      <c r="F96" s="15"/>
      <c r="G96" s="15"/>
      <c r="H96" s="15"/>
      <c r="I96" s="15"/>
    </row>
    <row r="97" spans="2:9" x14ac:dyDescent="0.2">
      <c r="B97" s="15"/>
      <c r="C97" s="15"/>
      <c r="D97" s="15"/>
      <c r="E97" s="15"/>
      <c r="F97" s="15"/>
      <c r="G97" s="15"/>
      <c r="H97" s="15"/>
      <c r="I97" s="15"/>
    </row>
    <row r="98" spans="2:9" x14ac:dyDescent="0.2">
      <c r="B98" s="15"/>
      <c r="C98" s="15"/>
      <c r="D98" s="15"/>
      <c r="E98" s="15"/>
      <c r="F98" s="15"/>
      <c r="G98" s="15"/>
      <c r="H98" s="15"/>
      <c r="I98" s="15"/>
    </row>
    <row r="99" spans="2:9" x14ac:dyDescent="0.2">
      <c r="B99" s="15"/>
      <c r="C99" s="15"/>
      <c r="D99" s="15"/>
      <c r="E99" s="15"/>
      <c r="F99" s="15"/>
      <c r="G99" s="15"/>
      <c r="H99" s="15"/>
      <c r="I99" s="15"/>
    </row>
    <row r="100" spans="2:9" x14ac:dyDescent="0.2">
      <c r="B100" s="15"/>
      <c r="C100" s="15"/>
      <c r="D100" s="15"/>
      <c r="E100" s="15"/>
      <c r="F100" s="15"/>
      <c r="G100" s="15"/>
      <c r="H100" s="15"/>
      <c r="I100" s="15"/>
    </row>
    <row r="101" spans="2:9" x14ac:dyDescent="0.2">
      <c r="B101" s="15"/>
      <c r="C101" s="15"/>
      <c r="D101" s="15"/>
      <c r="E101" s="15"/>
      <c r="F101" s="15"/>
      <c r="G101" s="15"/>
      <c r="H101" s="15"/>
      <c r="I101" s="15"/>
    </row>
    <row r="102" spans="2:9" x14ac:dyDescent="0.2">
      <c r="B102" s="15"/>
      <c r="C102" s="15"/>
      <c r="D102" s="15"/>
      <c r="E102" s="15"/>
      <c r="F102" s="15"/>
      <c r="G102" s="15"/>
      <c r="H102" s="15"/>
      <c r="I102" s="15"/>
    </row>
    <row r="103" spans="2:9" x14ac:dyDescent="0.2">
      <c r="B103" s="15"/>
      <c r="C103" s="15"/>
      <c r="D103" s="15"/>
      <c r="E103" s="15"/>
      <c r="F103" s="15"/>
      <c r="G103" s="15"/>
      <c r="H103" s="15"/>
      <c r="I103" s="15"/>
    </row>
    <row r="104" spans="2:9" x14ac:dyDescent="0.2">
      <c r="B104" s="15"/>
      <c r="C104" s="15"/>
      <c r="D104" s="15"/>
      <c r="E104" s="15"/>
      <c r="F104" s="15"/>
      <c r="G104" s="15"/>
      <c r="H104" s="15"/>
      <c r="I104" s="15"/>
    </row>
    <row r="105" spans="2:9" x14ac:dyDescent="0.2">
      <c r="B105" s="15"/>
      <c r="C105" s="15"/>
      <c r="D105" s="15"/>
      <c r="E105" s="15"/>
      <c r="F105" s="15"/>
      <c r="G105" s="15"/>
      <c r="H105" s="15"/>
      <c r="I105" s="15"/>
    </row>
    <row r="106" spans="2:9" x14ac:dyDescent="0.2">
      <c r="B106" s="15"/>
      <c r="C106" s="15"/>
      <c r="D106" s="15"/>
      <c r="E106" s="15"/>
      <c r="F106" s="15"/>
      <c r="G106" s="15"/>
      <c r="H106" s="15"/>
      <c r="I106" s="15"/>
    </row>
    <row r="107" spans="2:9" x14ac:dyDescent="0.2">
      <c r="B107" s="15"/>
      <c r="C107" s="15"/>
      <c r="D107" s="15"/>
      <c r="E107" s="15"/>
      <c r="F107" s="15"/>
      <c r="G107" s="15"/>
      <c r="H107" s="15"/>
      <c r="I107" s="15"/>
    </row>
    <row r="108" spans="2:9" x14ac:dyDescent="0.2">
      <c r="B108" s="15"/>
      <c r="C108" s="15"/>
      <c r="D108" s="15"/>
      <c r="E108" s="15"/>
      <c r="F108" s="15"/>
      <c r="G108" s="15"/>
      <c r="H108" s="15"/>
      <c r="I108" s="15"/>
    </row>
    <row r="109" spans="2:9" x14ac:dyDescent="0.2">
      <c r="B109" s="15"/>
      <c r="C109" s="15"/>
      <c r="D109" s="15"/>
      <c r="E109" s="15"/>
      <c r="F109" s="15"/>
      <c r="G109" s="15"/>
      <c r="H109" s="15"/>
      <c r="I109" s="15"/>
    </row>
    <row r="110" spans="2:9" x14ac:dyDescent="0.2">
      <c r="B110" s="15"/>
      <c r="C110" s="15"/>
      <c r="D110" s="15"/>
      <c r="E110" s="15"/>
      <c r="F110" s="15"/>
      <c r="G110" s="15"/>
      <c r="H110" s="15"/>
      <c r="I110" s="15"/>
    </row>
    <row r="111" spans="2:9" x14ac:dyDescent="0.2">
      <c r="B111" s="15"/>
      <c r="C111" s="15"/>
      <c r="D111" s="15"/>
      <c r="E111" s="15"/>
      <c r="F111" s="15"/>
      <c r="G111" s="15"/>
      <c r="H111" s="15"/>
      <c r="I111" s="15"/>
    </row>
    <row r="112" spans="2:9" x14ac:dyDescent="0.2">
      <c r="B112" s="15"/>
      <c r="C112" s="15"/>
      <c r="D112" s="15"/>
      <c r="E112" s="15"/>
      <c r="F112" s="15"/>
      <c r="G112" s="15"/>
      <c r="H112" s="15"/>
      <c r="I112" s="15"/>
    </row>
    <row r="113" spans="2:9" x14ac:dyDescent="0.2">
      <c r="B113" s="15"/>
      <c r="C113" s="15"/>
      <c r="D113" s="15"/>
      <c r="E113" s="15"/>
      <c r="F113" s="15"/>
      <c r="G113" s="15"/>
      <c r="H113" s="15"/>
      <c r="I113" s="15"/>
    </row>
    <row r="114" spans="2:9" x14ac:dyDescent="0.2">
      <c r="B114" s="15"/>
      <c r="C114" s="15"/>
      <c r="D114" s="15"/>
      <c r="E114" s="15"/>
      <c r="F114" s="15"/>
      <c r="G114" s="15"/>
      <c r="H114" s="15"/>
      <c r="I114" s="15"/>
    </row>
    <row r="115" spans="2:9" x14ac:dyDescent="0.2">
      <c r="B115" s="15"/>
      <c r="C115" s="15"/>
      <c r="D115" s="15"/>
      <c r="E115" s="15"/>
      <c r="F115" s="15"/>
      <c r="G115" s="15"/>
      <c r="H115" s="15"/>
      <c r="I115" s="15"/>
    </row>
    <row r="116" spans="2:9" x14ac:dyDescent="0.2">
      <c r="B116" s="15"/>
      <c r="C116" s="15"/>
      <c r="D116" s="15"/>
      <c r="E116" s="15"/>
      <c r="F116" s="15"/>
      <c r="G116" s="15"/>
      <c r="H116" s="15"/>
      <c r="I116" s="15"/>
    </row>
    <row r="117" spans="2:9" x14ac:dyDescent="0.2">
      <c r="B117" s="15"/>
      <c r="C117" s="15"/>
      <c r="D117" s="15"/>
      <c r="E117" s="15"/>
      <c r="F117" s="15"/>
      <c r="G117" s="15"/>
      <c r="H117" s="15"/>
      <c r="I117" s="15"/>
    </row>
    <row r="118" spans="2:9" x14ac:dyDescent="0.2">
      <c r="B118" s="15"/>
      <c r="C118" s="15"/>
      <c r="D118" s="15"/>
      <c r="E118" s="15"/>
      <c r="F118" s="15"/>
      <c r="G118" s="15"/>
      <c r="H118" s="15"/>
      <c r="I118" s="15"/>
    </row>
    <row r="119" spans="2:9" x14ac:dyDescent="0.2">
      <c r="B119" s="15"/>
      <c r="C119" s="15"/>
      <c r="D119" s="15"/>
      <c r="E119" s="15"/>
      <c r="F119" s="15"/>
      <c r="G119" s="15"/>
      <c r="H119" s="15"/>
      <c r="I119" s="15"/>
    </row>
    <row r="120" spans="2:9" x14ac:dyDescent="0.2">
      <c r="B120" s="15"/>
      <c r="C120" s="15"/>
      <c r="D120" s="15"/>
      <c r="E120" s="15"/>
      <c r="F120" s="15"/>
      <c r="G120" s="15"/>
      <c r="H120" s="15"/>
      <c r="I120" s="15"/>
    </row>
    <row r="121" spans="2:9" x14ac:dyDescent="0.2">
      <c r="B121" s="15"/>
      <c r="C121" s="15"/>
      <c r="D121" s="15"/>
      <c r="E121" s="15"/>
      <c r="F121" s="15"/>
      <c r="G121" s="15"/>
      <c r="H121" s="15"/>
      <c r="I121" s="15"/>
    </row>
    <row r="122" spans="2:9" x14ac:dyDescent="0.2">
      <c r="B122" s="15"/>
      <c r="C122" s="15"/>
      <c r="D122" s="15"/>
      <c r="E122" s="15"/>
      <c r="F122" s="15"/>
      <c r="G122" s="15"/>
      <c r="H122" s="15"/>
      <c r="I122" s="15"/>
    </row>
    <row r="123" spans="2:9" x14ac:dyDescent="0.2">
      <c r="B123" s="15"/>
      <c r="C123" s="15"/>
      <c r="D123" s="15"/>
      <c r="E123" s="15"/>
      <c r="F123" s="15"/>
      <c r="G123" s="15"/>
      <c r="H123" s="15"/>
      <c r="I123" s="15"/>
    </row>
    <row r="124" spans="2:9" x14ac:dyDescent="0.2">
      <c r="B124" s="15"/>
      <c r="C124" s="15"/>
      <c r="D124" s="15"/>
      <c r="E124" s="15"/>
      <c r="F124" s="15"/>
      <c r="G124" s="15"/>
      <c r="H124" s="15"/>
      <c r="I124" s="15"/>
    </row>
    <row r="125" spans="2:9" x14ac:dyDescent="0.2">
      <c r="B125" s="15"/>
      <c r="C125" s="15"/>
      <c r="D125" s="15"/>
      <c r="E125" s="15"/>
      <c r="F125" s="15"/>
      <c r="G125" s="15"/>
      <c r="H125" s="15"/>
      <c r="I125" s="15"/>
    </row>
    <row r="126" spans="2:9" x14ac:dyDescent="0.2">
      <c r="B126" s="15"/>
      <c r="C126" s="15"/>
      <c r="D126" s="15"/>
      <c r="E126" s="15"/>
      <c r="F126" s="15"/>
      <c r="G126" s="15"/>
      <c r="H126" s="15"/>
      <c r="I126" s="15"/>
    </row>
    <row r="127" spans="2:9" x14ac:dyDescent="0.2">
      <c r="B127" s="15"/>
      <c r="C127" s="15"/>
      <c r="D127" s="15"/>
      <c r="E127" s="15"/>
      <c r="F127" s="15"/>
      <c r="G127" s="15"/>
      <c r="H127" s="15"/>
      <c r="I127" s="15"/>
    </row>
    <row r="128" spans="2:9" x14ac:dyDescent="0.2">
      <c r="B128" s="15"/>
      <c r="C128" s="15"/>
      <c r="D128" s="15"/>
      <c r="E128" s="15"/>
      <c r="F128" s="15"/>
      <c r="G128" s="15"/>
      <c r="H128" s="15"/>
      <c r="I128" s="15"/>
    </row>
    <row r="129" spans="2:9" x14ac:dyDescent="0.2">
      <c r="B129" s="15"/>
      <c r="C129" s="15"/>
      <c r="D129" s="15"/>
      <c r="E129" s="15"/>
      <c r="F129" s="15"/>
      <c r="G129" s="15"/>
      <c r="H129" s="15"/>
      <c r="I129" s="15"/>
    </row>
    <row r="130" spans="2:9" x14ac:dyDescent="0.2">
      <c r="B130" s="15"/>
      <c r="C130" s="15"/>
      <c r="D130" s="15"/>
      <c r="E130" s="15"/>
      <c r="F130" s="15"/>
      <c r="G130" s="15"/>
      <c r="H130" s="15"/>
      <c r="I130" s="15"/>
    </row>
    <row r="131" spans="2:9" x14ac:dyDescent="0.2">
      <c r="B131" s="15"/>
      <c r="C131" s="15"/>
      <c r="D131" s="15"/>
      <c r="E131" s="15"/>
      <c r="F131" s="15"/>
      <c r="G131" s="15"/>
      <c r="H131" s="15"/>
      <c r="I131" s="15"/>
    </row>
    <row r="132" spans="2:9" x14ac:dyDescent="0.2">
      <c r="B132" s="15"/>
      <c r="C132" s="15"/>
      <c r="D132" s="15"/>
      <c r="E132" s="15"/>
      <c r="F132" s="15"/>
      <c r="G132" s="15"/>
      <c r="H132" s="15"/>
      <c r="I132" s="15"/>
    </row>
    <row r="133" spans="2:9" x14ac:dyDescent="0.2">
      <c r="B133" s="15"/>
      <c r="C133" s="15"/>
      <c r="D133" s="15"/>
      <c r="E133" s="15"/>
      <c r="F133" s="15"/>
      <c r="G133" s="15"/>
      <c r="H133" s="15"/>
      <c r="I133" s="15"/>
    </row>
    <row r="134" spans="2:9" x14ac:dyDescent="0.2">
      <c r="B134" s="15"/>
      <c r="C134" s="15"/>
      <c r="D134" s="15"/>
      <c r="E134" s="15"/>
      <c r="F134" s="15"/>
      <c r="G134" s="15"/>
      <c r="H134" s="15"/>
      <c r="I134" s="15"/>
    </row>
    <row r="135" spans="2:9" x14ac:dyDescent="0.2">
      <c r="B135" s="15"/>
      <c r="C135" s="15"/>
      <c r="D135" s="15"/>
      <c r="E135" s="15"/>
      <c r="F135" s="15"/>
      <c r="G135" s="15"/>
      <c r="H135" s="15"/>
      <c r="I135" s="15"/>
    </row>
    <row r="136" spans="2:9" x14ac:dyDescent="0.2">
      <c r="B136" s="15"/>
      <c r="C136" s="15"/>
      <c r="D136" s="15"/>
      <c r="E136" s="15"/>
      <c r="F136" s="15"/>
      <c r="G136" s="15"/>
      <c r="H136" s="15"/>
      <c r="I136" s="15"/>
    </row>
    <row r="137" spans="2:9" x14ac:dyDescent="0.2">
      <c r="B137" s="15"/>
      <c r="C137" s="15"/>
      <c r="D137" s="15"/>
      <c r="E137" s="15"/>
      <c r="F137" s="15"/>
      <c r="G137" s="15"/>
      <c r="H137" s="15"/>
      <c r="I137" s="15"/>
    </row>
    <row r="138" spans="2:9" x14ac:dyDescent="0.2">
      <c r="B138" s="15"/>
      <c r="C138" s="15"/>
      <c r="D138" s="15"/>
      <c r="E138" s="15"/>
      <c r="F138" s="15"/>
      <c r="G138" s="15"/>
      <c r="H138" s="15"/>
      <c r="I138" s="15"/>
    </row>
    <row r="139" spans="2:9" x14ac:dyDescent="0.2">
      <c r="B139" s="15"/>
      <c r="C139" s="15"/>
      <c r="D139" s="15"/>
      <c r="E139" s="15"/>
      <c r="F139" s="15"/>
      <c r="G139" s="15"/>
      <c r="H139" s="15"/>
      <c r="I139" s="15"/>
    </row>
    <row r="140" spans="2:9" x14ac:dyDescent="0.2">
      <c r="B140" s="15"/>
      <c r="C140" s="15"/>
      <c r="D140" s="15"/>
      <c r="E140" s="15"/>
      <c r="F140" s="15"/>
      <c r="G140" s="15"/>
      <c r="H140" s="15"/>
      <c r="I140" s="15"/>
    </row>
  </sheetData>
  <customSheetViews>
    <customSheetView guid="{2217AF83-9A9D-4254-ABC6-A5EBECD51169}" scale="85" topLeftCell="B1">
      <selection activeCell="E7" sqref="E7"/>
      <pageMargins left="0.7" right="0.7" top="0.75" bottom="0.75" header="0.3" footer="0.3"/>
      <headerFooter alignWithMargins="0">
        <oddHeader>Page &amp;P&amp;R3PRMA_March_10.xls</oddHeader>
        <oddFooter>&amp;LFile:  &amp;F&amp;RTab:  &amp;A</oddFooter>
      </headerFooter>
    </customSheetView>
  </customSheetViews>
  <mergeCells count="3">
    <mergeCell ref="L1:M2"/>
    <mergeCell ref="A2:I2"/>
    <mergeCell ref="A1:E1"/>
  </mergeCells>
  <phoneticPr fontId="6" type="noConversion"/>
  <conditionalFormatting sqref="E5:E1048576">
    <cfRule type="expression" dxfId="5" priority="3">
      <formula>AND(NOT(ISBLANK(D5)),ISBLANK(E5))</formula>
    </cfRule>
  </conditionalFormatting>
  <conditionalFormatting sqref="E4">
    <cfRule type="cellIs" dxfId="4" priority="1" operator="equal">
      <formula>"Enter MCC"</formula>
    </cfRule>
  </conditionalFormatting>
  <dataValidations count="6">
    <dataValidation type="list" allowBlank="1" showInputMessage="1" showErrorMessage="1" sqref="C5:C36">
      <formula1>SchedulingID</formula1>
    </dataValidation>
    <dataValidation allowBlank="1" showInputMessage="1" showErrorMessage="1" promptTitle="Zone for resource" sqref="J5:K36"/>
    <dataValidation type="list" allowBlank="1" showInputMessage="1" showErrorMessage="1" sqref="E5:E36">
      <formula1>MCC_Bucket</formula1>
    </dataValidation>
    <dataValidation type="custom" allowBlank="1" showInputMessage="1" showErrorMessage="1" errorTitle="Data entry error" error="RA Capacity entries are limited to two decimal places and must be non-negative." sqref="D5:D1048576">
      <formula1>AND(D5=ROUND(D5,2),D5&gt;=0)</formula1>
    </dataValidation>
    <dataValidation operator="greaterThan" allowBlank="1" showInputMessage="1" showErrorMessage="1" sqref="H5:H36"/>
    <dataValidation operator="lessThanOrEqual" allowBlank="1" showInputMessage="1" showErrorMessage="1" sqref="G5:G36"/>
  </dataValidations>
  <pageMargins left="0.75" right="0.75" top="1" bottom="1" header="0.5" footer="0.5"/>
  <headerFooter alignWithMargins="0">
    <oddHeader>Page &amp;P&amp;R3PRMA_March_10.xls</oddHeader>
    <oddFooter>&amp;LFile:  &amp;F&amp;RTab:  &amp;A</oddFooter>
  </headerFooter>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FFFF99"/>
  </sheetPr>
  <dimension ref="A1:T140"/>
  <sheetViews>
    <sheetView showGridLines="0" zoomScale="85" zoomScaleNormal="85" zoomScaleSheetLayoutView="100" zoomScalePageLayoutView="85" workbookViewId="0">
      <selection activeCell="C17" sqref="C17"/>
    </sheetView>
  </sheetViews>
  <sheetFormatPr defaultColWidth="8.85546875" defaultRowHeight="12.75" x14ac:dyDescent="0.2"/>
  <cols>
    <col min="2" max="2" width="9.42578125" style="10" customWidth="1"/>
    <col min="3" max="3" width="18.85546875" style="14" customWidth="1"/>
    <col min="4" max="4" width="8.85546875" style="228" customWidth="1"/>
    <col min="5" max="5" width="10.7109375" customWidth="1"/>
    <col min="6" max="6" width="8.7109375" style="10" customWidth="1"/>
    <col min="7" max="7" width="10.7109375" customWidth="1"/>
    <col min="8" max="8" width="10.85546875" style="10" customWidth="1"/>
    <col min="9" max="9" width="13.28515625" style="10" customWidth="1"/>
    <col min="10" max="10" width="13.42578125" style="10" customWidth="1"/>
    <col min="11" max="11" width="10" style="10" customWidth="1"/>
    <col min="12" max="12" width="11.140625" style="10" customWidth="1"/>
    <col min="13" max="13" width="16.42578125" customWidth="1"/>
    <col min="16" max="19" width="8.85546875" style="221"/>
    <col min="20" max="20" width="11.42578125" style="221" bestFit="1" customWidth="1"/>
  </cols>
  <sheetData>
    <row r="1" spans="1:20" ht="15.75" customHeight="1" x14ac:dyDescent="0.25">
      <c r="A1" s="570" t="s">
        <v>1483</v>
      </c>
      <c r="B1" s="575"/>
      <c r="C1" s="575"/>
      <c r="D1" s="575"/>
      <c r="E1" s="575"/>
      <c r="F1" s="293"/>
      <c r="G1" s="294"/>
      <c r="H1" s="293"/>
      <c r="I1" s="263" t="s">
        <v>1235</v>
      </c>
      <c r="J1" s="302">
        <f>Certification!B3</f>
        <v>42125</v>
      </c>
      <c r="K1" s="261"/>
      <c r="L1" s="103" t="b">
        <v>1</v>
      </c>
      <c r="M1" s="111"/>
      <c r="N1" s="112"/>
      <c r="O1" s="112"/>
    </row>
    <row r="2" spans="1:20" ht="32.25" customHeight="1" x14ac:dyDescent="0.25">
      <c r="A2" s="576" t="s">
        <v>1334</v>
      </c>
      <c r="B2" s="577"/>
      <c r="C2" s="577"/>
      <c r="D2" s="577"/>
      <c r="E2" s="220"/>
      <c r="F2" s="230"/>
      <c r="G2" s="220"/>
      <c r="H2" s="230"/>
      <c r="I2" s="229"/>
      <c r="J2" s="229"/>
      <c r="K2" s="230"/>
      <c r="L2" s="150" t="b">
        <v>0</v>
      </c>
      <c r="M2" s="220"/>
      <c r="N2" s="113"/>
      <c r="O2" s="113"/>
      <c r="P2" s="222"/>
      <c r="Q2" s="222"/>
      <c r="R2" s="222"/>
      <c r="S2" s="222"/>
      <c r="T2" s="222"/>
    </row>
    <row r="3" spans="1:20" s="11" customFormat="1" ht="51.75" customHeight="1" x14ac:dyDescent="0.2">
      <c r="A3" s="136"/>
      <c r="B3" s="26" t="s">
        <v>584</v>
      </c>
      <c r="C3" s="147" t="s">
        <v>1065</v>
      </c>
      <c r="D3" s="223" t="s">
        <v>16</v>
      </c>
      <c r="E3" s="145" t="s">
        <v>1326</v>
      </c>
      <c r="F3" s="276" t="s">
        <v>1636</v>
      </c>
      <c r="G3" s="276" t="s">
        <v>17</v>
      </c>
      <c r="H3" s="276" t="s">
        <v>1637</v>
      </c>
      <c r="I3" s="147" t="s">
        <v>1067</v>
      </c>
      <c r="J3" s="147" t="s">
        <v>1068</v>
      </c>
      <c r="K3" s="147" t="s">
        <v>1066</v>
      </c>
      <c r="L3" s="146" t="s">
        <v>799</v>
      </c>
      <c r="M3" s="26" t="s">
        <v>523</v>
      </c>
      <c r="N3" s="566" t="s">
        <v>1055</v>
      </c>
      <c r="O3" s="579"/>
      <c r="P3" s="224"/>
      <c r="Q3" s="224"/>
      <c r="R3" s="224"/>
      <c r="S3" s="224"/>
      <c r="T3" s="224"/>
    </row>
    <row r="4" spans="1:20" x14ac:dyDescent="0.2">
      <c r="A4" s="138" t="s">
        <v>1071</v>
      </c>
      <c r="B4" s="139"/>
      <c r="C4" s="145"/>
      <c r="D4" s="485">
        <f>SUM(D5:D36)</f>
        <v>0</v>
      </c>
      <c r="E4" s="486">
        <f>SUM(E5:E36)</f>
        <v>0</v>
      </c>
      <c r="F4" s="149" t="str">
        <f>IF(COUNTA(D5:D1048576)&gt;COUNTA(F5:F1048576),"Enter MCC","")</f>
        <v/>
      </c>
      <c r="G4" s="486">
        <f t="shared" ref="G4" si="0">SUM(G5:G36)</f>
        <v>0</v>
      </c>
      <c r="H4" s="149" t="str">
        <f>IF(COUNTA(G5:G1048576)&gt;COUNTA(H5:H1048576),"Enter Category","")</f>
        <v/>
      </c>
      <c r="I4" s="139"/>
      <c r="J4" s="139"/>
      <c r="K4" s="139"/>
      <c r="L4" s="139"/>
      <c r="M4" s="143"/>
      <c r="N4" s="12" t="s">
        <v>1087</v>
      </c>
      <c r="O4" s="12" t="s">
        <v>1092</v>
      </c>
    </row>
    <row r="5" spans="1:20" ht="12.75" customHeight="1" x14ac:dyDescent="0.2">
      <c r="A5" s="135"/>
      <c r="B5" s="225"/>
      <c r="C5" s="256" t="s">
        <v>1093</v>
      </c>
      <c r="D5" s="262">
        <f>VLOOKUP($C5,'LSE Allocations'!$C$48:$O$64,MONTH($J$1)+1,FALSE)</f>
        <v>0</v>
      </c>
      <c r="E5" s="262">
        <f>VLOOKUP(C5,'LSE Allocations'!$C$48:$O$68,9,FALSE)</f>
        <v>0</v>
      </c>
      <c r="F5" s="299" t="s">
        <v>1638</v>
      </c>
      <c r="G5" s="262"/>
      <c r="H5" s="299"/>
      <c r="I5" s="226">
        <v>42005</v>
      </c>
      <c r="J5" s="226">
        <v>42369</v>
      </c>
      <c r="K5" s="226" t="s">
        <v>1422</v>
      </c>
      <c r="L5" s="241" t="s">
        <v>1092</v>
      </c>
      <c r="M5" s="256" t="str">
        <f>C5</f>
        <v>LA Basin</v>
      </c>
      <c r="N5" s="249">
        <f>SUMIF($L:$L,N4,$D:$D)</f>
        <v>0</v>
      </c>
      <c r="O5" s="249">
        <f>SUMIF($L:$L,O4,$D:$D)</f>
        <v>0</v>
      </c>
    </row>
    <row r="6" spans="1:20" x14ac:dyDescent="0.2">
      <c r="A6" s="135"/>
      <c r="B6" s="225"/>
      <c r="C6" s="256" t="s">
        <v>971</v>
      </c>
      <c r="D6" s="262">
        <f>VLOOKUP($C6,'LSE Allocations'!$C$48:$O$64,MONTH($J$1)+1,FALSE)</f>
        <v>0</v>
      </c>
      <c r="E6" s="262">
        <f>VLOOKUP(C6,'LSE Allocations'!$C$48:$O$68,9,FALSE)</f>
        <v>0</v>
      </c>
      <c r="F6" s="299" t="s">
        <v>1638</v>
      </c>
      <c r="G6" s="262"/>
      <c r="H6" s="299"/>
      <c r="I6" s="226">
        <v>42005</v>
      </c>
      <c r="J6" s="226">
        <v>42369</v>
      </c>
      <c r="K6" s="226" t="s">
        <v>1422</v>
      </c>
      <c r="L6" s="241" t="s">
        <v>1092</v>
      </c>
      <c r="M6" s="256" t="str">
        <f t="shared" ref="M6:M11" si="1">C6</f>
        <v>Big Creek-Ventura</v>
      </c>
      <c r="N6" s="28"/>
      <c r="O6" s="28"/>
      <c r="P6" s="227"/>
      <c r="Q6" s="1"/>
    </row>
    <row r="7" spans="1:20" x14ac:dyDescent="0.2">
      <c r="A7" s="135"/>
      <c r="B7" s="225"/>
      <c r="C7" s="257" t="s">
        <v>1600</v>
      </c>
      <c r="D7" s="262">
        <f>VLOOKUP($C7,'LSE Allocations'!$C$48:$O$64,MONTH($J$1)+1,FALSE)</f>
        <v>0</v>
      </c>
      <c r="E7" s="262"/>
      <c r="F7" s="299" t="s">
        <v>1638</v>
      </c>
      <c r="G7" s="262"/>
      <c r="H7" s="299"/>
      <c r="I7" s="226">
        <v>42005</v>
      </c>
      <c r="J7" s="226">
        <v>42369</v>
      </c>
      <c r="K7" s="226" t="s">
        <v>1422</v>
      </c>
      <c r="L7" s="241" t="s">
        <v>1092</v>
      </c>
      <c r="M7" s="256" t="str">
        <f t="shared" si="1"/>
        <v>SCE Non-LCR</v>
      </c>
      <c r="N7" s="28"/>
      <c r="O7" s="28"/>
      <c r="P7" s="1"/>
      <c r="Q7" s="1"/>
    </row>
    <row r="8" spans="1:20" x14ac:dyDescent="0.2">
      <c r="A8" s="135"/>
      <c r="B8" s="225"/>
      <c r="C8" s="256" t="s">
        <v>1423</v>
      </c>
      <c r="D8" s="262">
        <f>VLOOKUP($C8,'LSE Allocations'!$C$48:$O$64,MONTH($J$1)+1,FALSE)</f>
        <v>0</v>
      </c>
      <c r="E8" s="262">
        <f>VLOOKUP(C8,'LSE Allocations'!$C$48:$O$68,9,FALSE)</f>
        <v>0</v>
      </c>
      <c r="F8" s="299" t="s">
        <v>1638</v>
      </c>
      <c r="G8" s="262"/>
      <c r="H8" s="299"/>
      <c r="I8" s="226">
        <v>42005</v>
      </c>
      <c r="J8" s="226">
        <v>42369</v>
      </c>
      <c r="K8" s="226" t="s">
        <v>1422</v>
      </c>
      <c r="L8" s="241" t="s">
        <v>1092</v>
      </c>
      <c r="M8" s="256" t="str">
        <f t="shared" si="1"/>
        <v>San Diego-IV</v>
      </c>
      <c r="N8" s="28"/>
      <c r="O8" s="28"/>
    </row>
    <row r="9" spans="1:20" x14ac:dyDescent="0.2">
      <c r="A9" s="135"/>
      <c r="B9" s="225"/>
      <c r="C9" s="258" t="s">
        <v>979</v>
      </c>
      <c r="D9" s="262">
        <f>VLOOKUP($C9,'LSE Allocations'!$C$48:$O$64,MONTH($J$1)+1,FALSE)</f>
        <v>0</v>
      </c>
      <c r="E9" s="262">
        <f>VLOOKUP(C9,'LSE Allocations'!$C$48:$O$68,9,FALSE)</f>
        <v>0</v>
      </c>
      <c r="F9" s="299" t="s">
        <v>1638</v>
      </c>
      <c r="G9" s="262"/>
      <c r="H9" s="299"/>
      <c r="I9" s="226">
        <v>42005</v>
      </c>
      <c r="J9" s="226">
        <v>42369</v>
      </c>
      <c r="K9" s="226" t="s">
        <v>1422</v>
      </c>
      <c r="L9" s="241" t="s">
        <v>1087</v>
      </c>
      <c r="M9" s="256" t="str">
        <f t="shared" si="1"/>
        <v>Bay Area</v>
      </c>
      <c r="N9" s="28"/>
      <c r="O9" s="28"/>
    </row>
    <row r="10" spans="1:20" ht="13.5" customHeight="1" x14ac:dyDescent="0.2">
      <c r="A10" s="135"/>
      <c r="B10" s="225"/>
      <c r="C10" s="258" t="s">
        <v>222</v>
      </c>
      <c r="D10" s="262">
        <f>VLOOKUP($C10,'LSE Allocations'!$C$48:$O$64,MONTH($J$1)+1,FALSE)</f>
        <v>0</v>
      </c>
      <c r="E10" s="262">
        <f>VLOOKUP(C10,'LSE Allocations'!$C$48:$O$68,9,FALSE)</f>
        <v>0</v>
      </c>
      <c r="F10" s="299" t="s">
        <v>1638</v>
      </c>
      <c r="G10" s="262"/>
      <c r="H10" s="299"/>
      <c r="I10" s="226">
        <v>42005</v>
      </c>
      <c r="J10" s="226">
        <v>42369</v>
      </c>
      <c r="K10" s="226" t="s">
        <v>1422</v>
      </c>
      <c r="L10" s="241" t="s">
        <v>1087</v>
      </c>
      <c r="M10" s="256" t="str">
        <f t="shared" si="1"/>
        <v>Other PG&amp;E Areas</v>
      </c>
      <c r="N10" s="28"/>
      <c r="O10" s="28"/>
    </row>
    <row r="11" spans="1:20" x14ac:dyDescent="0.2">
      <c r="A11" s="135"/>
      <c r="B11" s="225"/>
      <c r="C11" s="257" t="s">
        <v>1601</v>
      </c>
      <c r="D11" s="262">
        <f>VLOOKUP($C11,'LSE Allocations'!$C$48:$O$64,MONTH($J$1)+1,FALSE)</f>
        <v>0</v>
      </c>
      <c r="E11" s="262"/>
      <c r="F11" s="299" t="s">
        <v>1638</v>
      </c>
      <c r="G11" s="262"/>
      <c r="H11" s="299"/>
      <c r="I11" s="226">
        <v>42005</v>
      </c>
      <c r="J11" s="226">
        <v>42369</v>
      </c>
      <c r="K11" s="226" t="s">
        <v>1422</v>
      </c>
      <c r="L11" s="241" t="s">
        <v>1087</v>
      </c>
      <c r="M11" s="256" t="str">
        <f t="shared" si="1"/>
        <v>PGE Non-LCR</v>
      </c>
      <c r="N11" s="28"/>
      <c r="O11" s="28"/>
    </row>
    <row r="12" spans="1:20" x14ac:dyDescent="0.2">
      <c r="A12" s="135"/>
      <c r="B12" s="24"/>
      <c r="C12" s="255"/>
      <c r="D12" s="238"/>
      <c r="E12" s="246"/>
      <c r="F12" s="244"/>
      <c r="G12" s="246"/>
      <c r="H12" s="244"/>
      <c r="I12" s="25"/>
      <c r="J12" s="25"/>
      <c r="K12" s="27"/>
      <c r="L12" s="24"/>
      <c r="M12" s="475"/>
    </row>
    <row r="13" spans="1:20" x14ac:dyDescent="0.2">
      <c r="A13" s="135"/>
      <c r="B13" s="24"/>
      <c r="C13" s="259"/>
      <c r="D13" s="238"/>
      <c r="E13" s="216"/>
      <c r="F13" s="244"/>
      <c r="G13" s="216"/>
      <c r="H13" s="244"/>
      <c r="I13" s="25"/>
      <c r="J13" s="25"/>
      <c r="K13" s="27"/>
      <c r="L13" s="24"/>
      <c r="M13" s="216"/>
    </row>
    <row r="14" spans="1:20" x14ac:dyDescent="0.2">
      <c r="A14" s="135"/>
      <c r="B14" s="24"/>
      <c r="C14" s="259"/>
      <c r="D14" s="238"/>
      <c r="E14" s="216"/>
      <c r="F14" s="244"/>
      <c r="G14" s="216"/>
      <c r="H14" s="244"/>
      <c r="I14" s="25"/>
      <c r="J14" s="25"/>
      <c r="K14" s="27"/>
      <c r="L14" s="24"/>
      <c r="M14" s="216"/>
    </row>
    <row r="15" spans="1:20" x14ac:dyDescent="0.2">
      <c r="A15" s="135"/>
      <c r="B15" s="24"/>
      <c r="C15" s="259"/>
      <c r="D15" s="238"/>
      <c r="E15" s="216"/>
      <c r="F15" s="244"/>
      <c r="G15" s="216"/>
      <c r="H15" s="244"/>
      <c r="I15" s="25"/>
      <c r="J15" s="25"/>
      <c r="K15" s="27"/>
      <c r="L15" s="24"/>
      <c r="M15" s="216"/>
    </row>
    <row r="16" spans="1:20" x14ac:dyDescent="0.2">
      <c r="A16" s="135"/>
      <c r="B16" s="24"/>
      <c r="C16" s="259"/>
      <c r="D16" s="238"/>
      <c r="E16" s="216"/>
      <c r="F16" s="244"/>
      <c r="G16" s="216"/>
      <c r="H16" s="244"/>
      <c r="I16" s="25"/>
      <c r="J16" s="25"/>
      <c r="K16" s="27"/>
      <c r="L16" s="24"/>
      <c r="M16" s="216"/>
    </row>
    <row r="17" spans="1:20" x14ac:dyDescent="0.2">
      <c r="A17" s="135"/>
      <c r="B17" s="24"/>
      <c r="C17" s="259"/>
      <c r="D17" s="238"/>
      <c r="E17" s="216"/>
      <c r="F17" s="244"/>
      <c r="G17" s="216"/>
      <c r="H17" s="244"/>
      <c r="I17" s="25"/>
      <c r="J17" s="25"/>
      <c r="K17" s="27"/>
      <c r="L17" s="24"/>
      <c r="M17" s="216"/>
      <c r="P17"/>
      <c r="Q17"/>
      <c r="R17"/>
      <c r="S17"/>
      <c r="T17"/>
    </row>
    <row r="18" spans="1:20" x14ac:dyDescent="0.2">
      <c r="A18" s="135"/>
      <c r="B18" s="24"/>
      <c r="C18" s="259"/>
      <c r="D18" s="238"/>
      <c r="E18" s="216"/>
      <c r="F18" s="244"/>
      <c r="G18" s="216"/>
      <c r="H18" s="244"/>
      <c r="I18" s="25"/>
      <c r="J18" s="25"/>
      <c r="K18" s="27"/>
      <c r="L18" s="24"/>
      <c r="M18" s="216"/>
      <c r="P18"/>
      <c r="Q18"/>
      <c r="R18"/>
      <c r="S18"/>
      <c r="T18"/>
    </row>
    <row r="19" spans="1:20" x14ac:dyDescent="0.2">
      <c r="A19" s="135"/>
      <c r="B19" s="24"/>
      <c r="C19" s="259"/>
      <c r="D19" s="238"/>
      <c r="E19" s="216"/>
      <c r="F19" s="244"/>
      <c r="G19" s="216"/>
      <c r="H19" s="244"/>
      <c r="I19" s="25"/>
      <c r="J19" s="25"/>
      <c r="K19" s="27"/>
      <c r="L19" s="24"/>
      <c r="M19" s="216"/>
      <c r="P19"/>
      <c r="Q19"/>
      <c r="R19"/>
      <c r="S19"/>
      <c r="T19"/>
    </row>
    <row r="20" spans="1:20" x14ac:dyDescent="0.2">
      <c r="A20" s="135"/>
      <c r="B20" s="24"/>
      <c r="C20" s="259"/>
      <c r="D20" s="238"/>
      <c r="E20" s="216"/>
      <c r="F20" s="245"/>
      <c r="G20" s="216"/>
      <c r="H20" s="245"/>
      <c r="I20" s="25"/>
      <c r="J20" s="25"/>
      <c r="K20" s="24"/>
      <c r="L20" s="24"/>
      <c r="M20" s="216"/>
      <c r="P20"/>
      <c r="Q20"/>
      <c r="R20"/>
      <c r="S20"/>
      <c r="T20"/>
    </row>
    <row r="21" spans="1:20" x14ac:dyDescent="0.2">
      <c r="A21" s="135"/>
      <c r="B21" s="24"/>
      <c r="C21" s="259"/>
      <c r="D21" s="238"/>
      <c r="E21" s="216"/>
      <c r="F21" s="245"/>
      <c r="G21" s="216"/>
      <c r="H21" s="245"/>
      <c r="I21" s="25"/>
      <c r="J21" s="25"/>
      <c r="K21" s="24"/>
      <c r="L21" s="24"/>
      <c r="M21" s="216"/>
      <c r="P21"/>
      <c r="Q21"/>
      <c r="R21"/>
      <c r="S21"/>
      <c r="T21"/>
    </row>
    <row r="22" spans="1:20" x14ac:dyDescent="0.2">
      <c r="A22" s="135"/>
      <c r="B22" s="24"/>
      <c r="C22" s="259"/>
      <c r="D22" s="238"/>
      <c r="E22" s="216"/>
      <c r="F22" s="245"/>
      <c r="G22" s="216"/>
      <c r="H22" s="245"/>
      <c r="I22" s="25"/>
      <c r="J22" s="25"/>
      <c r="K22" s="24"/>
      <c r="L22" s="24"/>
      <c r="M22" s="216"/>
      <c r="P22"/>
      <c r="Q22"/>
      <c r="R22"/>
      <c r="S22"/>
      <c r="T22"/>
    </row>
    <row r="23" spans="1:20" x14ac:dyDescent="0.2">
      <c r="A23" s="135"/>
      <c r="B23" s="24"/>
      <c r="C23" s="259"/>
      <c r="D23" s="238"/>
      <c r="E23" s="216"/>
      <c r="F23" s="245"/>
      <c r="G23" s="216"/>
      <c r="H23" s="245"/>
      <c r="I23" s="25"/>
      <c r="J23" s="25"/>
      <c r="K23" s="24"/>
      <c r="L23" s="24"/>
      <c r="M23" s="216"/>
      <c r="P23"/>
      <c r="Q23"/>
      <c r="R23"/>
      <c r="S23"/>
      <c r="T23"/>
    </row>
    <row r="24" spans="1:20" x14ac:dyDescent="0.2">
      <c r="A24" s="135"/>
      <c r="B24" s="24"/>
      <c r="C24" s="259"/>
      <c r="D24" s="238"/>
      <c r="E24" s="216"/>
      <c r="F24" s="245"/>
      <c r="G24" s="216"/>
      <c r="H24" s="245"/>
      <c r="I24" s="25"/>
      <c r="J24" s="25"/>
      <c r="K24" s="24"/>
      <c r="L24" s="24"/>
      <c r="M24" s="216"/>
      <c r="P24"/>
      <c r="Q24"/>
      <c r="R24"/>
      <c r="S24"/>
      <c r="T24"/>
    </row>
    <row r="25" spans="1:20" x14ac:dyDescent="0.2">
      <c r="A25" s="135"/>
      <c r="B25" s="24"/>
      <c r="C25" s="259"/>
      <c r="D25" s="238"/>
      <c r="E25" s="216"/>
      <c r="F25" s="245"/>
      <c r="G25" s="216"/>
      <c r="H25" s="245"/>
      <c r="I25" s="25"/>
      <c r="J25" s="25"/>
      <c r="K25" s="24"/>
      <c r="L25" s="24"/>
      <c r="M25" s="216"/>
      <c r="P25"/>
      <c r="Q25"/>
      <c r="R25"/>
      <c r="S25"/>
      <c r="T25"/>
    </row>
    <row r="26" spans="1:20" ht="13.5" customHeight="1" x14ac:dyDescent="0.2">
      <c r="A26" s="135"/>
      <c r="B26" s="24"/>
      <c r="C26" s="259"/>
      <c r="D26" s="238"/>
      <c r="E26" s="216"/>
      <c r="F26" s="245"/>
      <c r="G26" s="216"/>
      <c r="H26" s="245"/>
      <c r="I26" s="25"/>
      <c r="J26" s="25"/>
      <c r="K26" s="24"/>
      <c r="L26" s="24"/>
      <c r="M26" s="216"/>
      <c r="P26"/>
      <c r="Q26"/>
      <c r="R26"/>
      <c r="S26"/>
      <c r="T26"/>
    </row>
    <row r="27" spans="1:20" x14ac:dyDescent="0.2">
      <c r="A27" s="135"/>
      <c r="B27" s="24"/>
      <c r="C27" s="259"/>
      <c r="D27" s="238"/>
      <c r="E27" s="216"/>
      <c r="F27" s="245"/>
      <c r="G27" s="216"/>
      <c r="H27" s="245"/>
      <c r="I27" s="25"/>
      <c r="J27" s="25"/>
      <c r="K27" s="24"/>
      <c r="L27" s="24"/>
      <c r="M27" s="216"/>
      <c r="P27"/>
      <c r="Q27"/>
      <c r="R27"/>
      <c r="S27"/>
      <c r="T27"/>
    </row>
    <row r="28" spans="1:20" x14ac:dyDescent="0.2">
      <c r="A28" s="135"/>
      <c r="B28" s="24"/>
      <c r="C28" s="259"/>
      <c r="D28" s="238"/>
      <c r="E28" s="216"/>
      <c r="F28" s="245"/>
      <c r="G28" s="216"/>
      <c r="H28" s="245"/>
      <c r="I28" s="25"/>
      <c r="J28" s="25"/>
      <c r="K28" s="24"/>
      <c r="L28" s="24"/>
      <c r="M28" s="216"/>
      <c r="P28"/>
      <c r="Q28"/>
      <c r="R28"/>
      <c r="S28"/>
      <c r="T28"/>
    </row>
    <row r="29" spans="1:20" x14ac:dyDescent="0.2">
      <c r="A29" s="135"/>
      <c r="B29" s="24"/>
      <c r="C29" s="259"/>
      <c r="D29" s="238"/>
      <c r="E29" s="216"/>
      <c r="F29" s="245"/>
      <c r="G29" s="216"/>
      <c r="H29" s="245"/>
      <c r="I29" s="25"/>
      <c r="J29" s="25"/>
      <c r="K29" s="24"/>
      <c r="L29" s="24"/>
      <c r="M29" s="216"/>
      <c r="P29"/>
      <c r="Q29"/>
      <c r="R29"/>
      <c r="S29"/>
      <c r="T29"/>
    </row>
    <row r="30" spans="1:20" x14ac:dyDescent="0.2">
      <c r="A30" s="135"/>
      <c r="B30" s="24"/>
      <c r="C30" s="259"/>
      <c r="D30" s="238"/>
      <c r="E30" s="216"/>
      <c r="F30" s="245"/>
      <c r="G30" s="216"/>
      <c r="H30" s="245"/>
      <c r="I30" s="25"/>
      <c r="J30" s="25"/>
      <c r="K30" s="24"/>
      <c r="L30" s="24"/>
      <c r="M30" s="216"/>
      <c r="P30"/>
      <c r="Q30"/>
      <c r="R30"/>
      <c r="S30"/>
      <c r="T30"/>
    </row>
    <row r="31" spans="1:20" x14ac:dyDescent="0.2">
      <c r="A31" s="135"/>
      <c r="B31" s="24"/>
      <c r="C31" s="259"/>
      <c r="D31" s="238"/>
      <c r="E31" s="216"/>
      <c r="F31" s="245"/>
      <c r="G31" s="216"/>
      <c r="H31" s="245"/>
      <c r="I31" s="25"/>
      <c r="J31" s="25"/>
      <c r="K31" s="24"/>
      <c r="L31" s="24"/>
      <c r="M31" s="216"/>
      <c r="P31"/>
      <c r="Q31"/>
      <c r="R31"/>
      <c r="S31"/>
      <c r="T31"/>
    </row>
    <row r="32" spans="1:20" x14ac:dyDescent="0.2">
      <c r="A32" s="135"/>
      <c r="B32" s="24"/>
      <c r="C32" s="259"/>
      <c r="D32" s="238"/>
      <c r="E32" s="216"/>
      <c r="F32" s="245"/>
      <c r="G32" s="216"/>
      <c r="H32" s="245"/>
      <c r="I32" s="25"/>
      <c r="J32" s="25"/>
      <c r="K32" s="24"/>
      <c r="L32" s="24"/>
      <c r="M32" s="216"/>
      <c r="P32"/>
      <c r="Q32"/>
      <c r="R32"/>
      <c r="S32"/>
      <c r="T32"/>
    </row>
    <row r="33" spans="1:20" x14ac:dyDescent="0.2">
      <c r="A33" s="135"/>
      <c r="B33" s="24"/>
      <c r="C33" s="259"/>
      <c r="D33" s="238"/>
      <c r="E33" s="216"/>
      <c r="F33" s="245"/>
      <c r="G33" s="216"/>
      <c r="H33" s="245"/>
      <c r="I33" s="25"/>
      <c r="J33" s="25"/>
      <c r="K33" s="24"/>
      <c r="L33" s="24"/>
      <c r="M33" s="216"/>
      <c r="P33"/>
      <c r="Q33"/>
      <c r="R33"/>
      <c r="S33"/>
      <c r="T33"/>
    </row>
    <row r="34" spans="1:20" x14ac:dyDescent="0.2">
      <c r="A34" s="135"/>
      <c r="B34" s="24"/>
      <c r="C34" s="259"/>
      <c r="D34" s="238"/>
      <c r="E34" s="146"/>
      <c r="F34" s="245"/>
      <c r="G34" s="146"/>
      <c r="H34" s="245"/>
      <c r="I34" s="25"/>
      <c r="J34" s="25"/>
      <c r="K34" s="24"/>
      <c r="L34" s="24"/>
      <c r="M34" s="216"/>
      <c r="P34"/>
      <c r="Q34"/>
      <c r="R34"/>
      <c r="S34"/>
      <c r="T34"/>
    </row>
    <row r="35" spans="1:20" x14ac:dyDescent="0.2">
      <c r="A35" s="135"/>
      <c r="B35" s="24"/>
      <c r="C35" s="259"/>
      <c r="D35" s="238"/>
      <c r="E35" s="216"/>
      <c r="F35" s="245"/>
      <c r="G35" s="216"/>
      <c r="H35" s="245"/>
      <c r="I35" s="25"/>
      <c r="J35" s="25"/>
      <c r="K35" s="24"/>
      <c r="L35" s="24"/>
      <c r="M35" s="216"/>
      <c r="P35"/>
      <c r="Q35"/>
      <c r="R35"/>
      <c r="S35"/>
      <c r="T35"/>
    </row>
    <row r="36" spans="1:20" x14ac:dyDescent="0.2">
      <c r="A36" s="135"/>
      <c r="B36" s="24"/>
      <c r="C36" s="259"/>
      <c r="D36" s="238"/>
      <c r="E36" s="216"/>
      <c r="F36" s="245"/>
      <c r="G36" s="216"/>
      <c r="H36" s="245"/>
      <c r="I36" s="25"/>
      <c r="J36" s="25"/>
      <c r="K36" s="24"/>
      <c r="L36" s="24"/>
      <c r="M36" s="216"/>
      <c r="P36"/>
      <c r="Q36"/>
      <c r="R36"/>
      <c r="S36"/>
      <c r="T36"/>
    </row>
    <row r="37" spans="1:20" x14ac:dyDescent="0.2">
      <c r="P37"/>
      <c r="Q37"/>
      <c r="R37"/>
      <c r="S37"/>
      <c r="T37"/>
    </row>
    <row r="38" spans="1:20" x14ac:dyDescent="0.2">
      <c r="P38"/>
      <c r="Q38"/>
      <c r="R38"/>
      <c r="S38"/>
      <c r="T38"/>
    </row>
    <row r="39" spans="1:20" x14ac:dyDescent="0.2">
      <c r="P39"/>
      <c r="Q39"/>
      <c r="R39"/>
      <c r="S39"/>
      <c r="T39"/>
    </row>
    <row r="40" spans="1:20" x14ac:dyDescent="0.2">
      <c r="P40"/>
      <c r="Q40"/>
      <c r="R40"/>
      <c r="S40"/>
      <c r="T40"/>
    </row>
    <row r="41" spans="1:20" x14ac:dyDescent="0.2">
      <c r="P41"/>
      <c r="Q41"/>
      <c r="R41"/>
      <c r="S41"/>
      <c r="T41"/>
    </row>
    <row r="42" spans="1:20" x14ac:dyDescent="0.2">
      <c r="P42"/>
      <c r="Q42"/>
      <c r="R42"/>
      <c r="S42"/>
      <c r="T42"/>
    </row>
    <row r="43" spans="1:20" x14ac:dyDescent="0.2">
      <c r="P43"/>
      <c r="Q43"/>
      <c r="R43"/>
      <c r="S43"/>
      <c r="T43"/>
    </row>
    <row r="44" spans="1:20" x14ac:dyDescent="0.2">
      <c r="P44"/>
      <c r="Q44"/>
      <c r="R44"/>
      <c r="S44"/>
      <c r="T44"/>
    </row>
    <row r="45" spans="1:20" x14ac:dyDescent="0.2">
      <c r="P45"/>
      <c r="Q45"/>
      <c r="R45"/>
      <c r="S45"/>
      <c r="T45"/>
    </row>
    <row r="46" spans="1:20" x14ac:dyDescent="0.2">
      <c r="P46"/>
      <c r="Q46"/>
      <c r="R46"/>
      <c r="S46"/>
      <c r="T46"/>
    </row>
    <row r="47" spans="1:20" x14ac:dyDescent="0.2">
      <c r="P47"/>
      <c r="Q47"/>
      <c r="R47"/>
      <c r="S47"/>
      <c r="T47"/>
    </row>
    <row r="48" spans="1:20" ht="12.75" customHeight="1" x14ac:dyDescent="0.2">
      <c r="P48"/>
      <c r="Q48"/>
      <c r="R48"/>
      <c r="S48"/>
      <c r="T48"/>
    </row>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sheetData>
  <customSheetViews>
    <customSheetView guid="{2217AF83-9A9D-4254-ABC6-A5EBECD51169}" scale="85" showPageBreaks="1" showGridLines="0">
      <selection activeCell="O5" sqref="O5"/>
      <pageMargins left="0.7" right="0.7" top="0.75" bottom="0.75" header="0.3" footer="0.3"/>
      <headerFooter alignWithMargins="0">
        <oddHeader>Page &amp;P&amp;R3PRMA_March_10.xls</oddHeader>
        <oddFooter>&amp;LFile:  &amp;F&amp;RTab:  &amp;A</oddFooter>
      </headerFooter>
    </customSheetView>
  </customSheetViews>
  <mergeCells count="3">
    <mergeCell ref="A2:D2"/>
    <mergeCell ref="N3:O3"/>
    <mergeCell ref="A1:E1"/>
  </mergeCells>
  <phoneticPr fontId="6" type="noConversion"/>
  <conditionalFormatting sqref="F4">
    <cfRule type="cellIs" dxfId="3" priority="4" operator="equal">
      <formula>"Enter MCC"</formula>
    </cfRule>
  </conditionalFormatting>
  <conditionalFormatting sqref="F5:F1048576">
    <cfRule type="expression" dxfId="2" priority="3">
      <formula>AND(NOT(ISBLANK(D5)),ISBLANK(F5))</formula>
    </cfRule>
  </conditionalFormatting>
  <conditionalFormatting sqref="H4">
    <cfRule type="cellIs" dxfId="1" priority="2" operator="equal">
      <formula>"Enter Category"</formula>
    </cfRule>
  </conditionalFormatting>
  <conditionalFormatting sqref="H12:H1048576">
    <cfRule type="expression" dxfId="0" priority="1">
      <formula>AND(NOT(ISBLANK(G12)),ISBLANK(H12))</formula>
    </cfRule>
  </conditionalFormatting>
  <dataValidations count="8">
    <dataValidation type="list" allowBlank="1" showInputMessage="1" showErrorMessage="1" sqref="I5:I36">
      <formula1>StartMonth</formula1>
    </dataValidation>
    <dataValidation type="list" allowBlank="1" showInputMessage="1" showErrorMessage="1" sqref="J5:J36">
      <formula1>EndMonth</formula1>
    </dataValidation>
    <dataValidation type="list" allowBlank="1" showInputMessage="1" showErrorMessage="1" sqref="L12:L36">
      <formula1>Zone</formula1>
    </dataValidation>
    <dataValidation type="list" allowBlank="1" showInputMessage="1" showErrorMessage="1" sqref="H5:H36">
      <formula1>Flex_Category</formula1>
    </dataValidation>
    <dataValidation type="list" allowBlank="1" showInputMessage="1" showErrorMessage="1" sqref="F5:F36">
      <formula1>MCC_Bucket</formula1>
    </dataValidation>
    <dataValidation type="custom" allowBlank="1" showInputMessage="1" showErrorMessage="1" errorTitle="Data entry error" error="RA Capacity entries are limited to two decimal places and must be non-negative." sqref="D12:E1048576">
      <formula1>AND(D12=ROUND(D12,2),D12&gt;=0)</formula1>
    </dataValidation>
    <dataValidation type="custom" allowBlank="1" showInputMessage="1" showErrorMessage="1" errorTitle="Data entry error" error="RA Capacity entries are limited to two decimal places and must be non-negative." sqref="G12:G1048576">
      <formula1>AND(G12=ROUND(G12,2),G12&gt;=0)</formula1>
    </dataValidation>
    <dataValidation type="list" allowBlank="1" showInputMessage="1" showErrorMessage="1" sqref="M5:M1048576">
      <formula1>"LA Basin,Big Creek-Ventura,San Diego-IV,Bay Area,Other PG&amp;E Areas,Non-LCR"</formula1>
    </dataValidation>
  </dataValidations>
  <pageMargins left="0.75" right="0.75" top="1" bottom="1" header="0.5" footer="0.5"/>
  <headerFooter alignWithMargins="0">
    <oddHeader>Page &amp;P&amp;R3PRMA_March_10.xls</oddHeader>
    <oddFooter>&amp;LFile:  &amp;F&amp;RTab:  &amp;A</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Certification</vt:lpstr>
      <vt:lpstr>Instructions </vt:lpstr>
      <vt:lpstr>LSE Allocations</vt:lpstr>
      <vt:lpstr>ID and Local Area</vt:lpstr>
      <vt:lpstr>Summary Year Ahead</vt:lpstr>
      <vt:lpstr>Summary Month Ahead</vt:lpstr>
      <vt:lpstr>I_Phys_Res_Import_RA_Res</vt:lpstr>
      <vt:lpstr>II_Construc</vt:lpstr>
      <vt:lpstr>III_Demand_Response</vt:lpstr>
      <vt:lpstr>CompMonth</vt:lpstr>
      <vt:lpstr>EndMonth</vt:lpstr>
      <vt:lpstr>Flex_Category</vt:lpstr>
      <vt:lpstr>Local_Area</vt:lpstr>
      <vt:lpstr>MCC_Bucket</vt:lpstr>
      <vt:lpstr>Month</vt:lpstr>
      <vt:lpstr>MthlyFlexRAR</vt:lpstr>
      <vt:lpstr>SchedulingID</vt:lpstr>
      <vt:lpstr>StartMonth</vt:lpstr>
      <vt:lpstr>Zone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dc:creator>
  <cp:lastModifiedBy>Blackney, Robert</cp:lastModifiedBy>
  <cp:lastPrinted>2010-03-26T00:37:55Z</cp:lastPrinted>
  <dcterms:created xsi:type="dcterms:W3CDTF">1970-01-01T07:00:00Z</dcterms:created>
  <dcterms:modified xsi:type="dcterms:W3CDTF">2015-11-06T00:11:33Z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