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0" yWindow="180" windowWidth="17700" windowHeight="11190" tabRatio="949" activeTab="8"/>
  </bookViews>
  <sheets>
    <sheet name="Certification" sheetId="1" r:id="rId1"/>
    <sheet name="Instructions" sheetId="2" r:id="rId2"/>
    <sheet name="LSE Allocations" sheetId="12" r:id="rId3"/>
    <sheet name="ID and Local Area" sheetId="11" r:id="rId4"/>
    <sheet name="Summary Year Ahead" sheetId="13" r:id="rId5"/>
    <sheet name="Summary Month Ahead" sheetId="3" r:id="rId6"/>
    <sheet name="I_Phys_Res_Import_RA_Res" sheetId="4" r:id="rId7"/>
    <sheet name="II_Construc" sheetId="17" r:id="rId8"/>
    <sheet name="III_Demand_Response" sheetId="9" r:id="rId9"/>
  </sheets>
  <definedNames>
    <definedName name="_xlnm._FilterDatabase" localSheetId="6" hidden="1">I_Phys_Res_Import_RA_Res!$A$4:$N$36</definedName>
    <definedName name="_xlnm._FilterDatabase" localSheetId="3" hidden="1">'ID and Local Area'!$A$1:$H$721</definedName>
    <definedName name="EndMonth">'ID and Local Area'!$G$9:$G$21</definedName>
    <definedName name="Local_Area">'LSE Allocations'!$H$73:$H$78</definedName>
    <definedName name="Month">'LSE Allocations'!$D$7:$O$7</definedName>
    <definedName name="_xlnm.Print_Area" localSheetId="1">Instructions!$A$1:$A$173</definedName>
    <definedName name="_xlnm.Print_Area" localSheetId="2">'LSE Allocations'!$A$1:$P$101</definedName>
    <definedName name="_xlnm.Print_Area" localSheetId="5">'Summary Month Ahead'!$A$1:$H$57</definedName>
    <definedName name="_xlnm.Print_Area" localSheetId="4">'Summary Year Ahead'!$A$1:$H$57</definedName>
    <definedName name="_xlnm.Print_Titles" localSheetId="6">I_Phys_Res_Import_RA_Res!$1:$4</definedName>
    <definedName name="_xlnm.Print_Titles" localSheetId="8">III_Demand_Response!$1:$4</definedName>
    <definedName name="SchedulingID">'ID and Local Area'!$A$2:$A$725</definedName>
    <definedName name="StartMonth">'ID and Local Area'!$F$9:$F$21</definedName>
    <definedName name="Zone">'ID and Local Area'!$H$10:$H$13</definedName>
  </definedNames>
  <calcPr calcId="145621"/>
</workbook>
</file>

<file path=xl/calcChain.xml><?xml version="1.0" encoding="utf-8"?>
<calcChain xmlns="http://schemas.openxmlformats.org/spreadsheetml/2006/main">
  <c r="B44" i="3" l="1"/>
  <c r="B43" i="3"/>
  <c r="B42" i="3"/>
  <c r="O5" i="4" l="1"/>
  <c r="S5" i="4"/>
  <c r="P5" i="4"/>
  <c r="O6" i="4"/>
  <c r="P6" i="4"/>
  <c r="O7" i="4"/>
  <c r="P7" i="4"/>
  <c r="O8" i="4"/>
  <c r="P8" i="4"/>
  <c r="O9" i="4"/>
  <c r="P9" i="4"/>
  <c r="O10" i="4"/>
  <c r="P10" i="4"/>
  <c r="O11" i="4"/>
  <c r="P11" i="4"/>
  <c r="O12" i="4"/>
  <c r="P12" i="4"/>
  <c r="O13" i="4"/>
  <c r="P13" i="4"/>
  <c r="O14" i="4"/>
  <c r="P14" i="4"/>
  <c r="O15" i="4"/>
  <c r="P15" i="4"/>
  <c r="O16" i="4"/>
  <c r="P16" i="4"/>
  <c r="O17" i="4"/>
  <c r="P17" i="4"/>
  <c r="O18" i="4"/>
  <c r="P18" i="4"/>
  <c r="O19" i="4"/>
  <c r="P19" i="4"/>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C64" i="3" l="1"/>
  <c r="C60" i="3"/>
  <c r="C63" i="3"/>
  <c r="C62" i="3"/>
  <c r="C61" i="3"/>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N6" i="17" l="1"/>
  <c r="O6" i="17"/>
  <c r="N7" i="17"/>
  <c r="O7" i="17"/>
  <c r="N8" i="17"/>
  <c r="O8" i="17"/>
  <c r="N9" i="17"/>
  <c r="O9" i="17"/>
  <c r="N10" i="17"/>
  <c r="O10" i="17"/>
  <c r="N11" i="17"/>
  <c r="O11" i="17"/>
  <c r="N12" i="17"/>
  <c r="O12" i="17"/>
  <c r="N13" i="17"/>
  <c r="O13" i="17"/>
  <c r="N14" i="17"/>
  <c r="O14" i="17"/>
  <c r="N15" i="17"/>
  <c r="O15" i="17"/>
  <c r="N16" i="17"/>
  <c r="O16" i="17"/>
  <c r="N17" i="17"/>
  <c r="O17" i="17"/>
  <c r="N18" i="17"/>
  <c r="O18" i="17"/>
  <c r="N19" i="17"/>
  <c r="O19" i="17"/>
  <c r="N20" i="17"/>
  <c r="O20" i="17"/>
  <c r="N21" i="17"/>
  <c r="O21" i="17"/>
  <c r="N22" i="17"/>
  <c r="O22" i="17"/>
  <c r="N23" i="17"/>
  <c r="O23" i="17"/>
  <c r="N24" i="17"/>
  <c r="O24" i="17"/>
  <c r="N25" i="17"/>
  <c r="O25" i="17"/>
  <c r="N26" i="17"/>
  <c r="O26" i="17"/>
  <c r="N27" i="17"/>
  <c r="O27" i="17"/>
  <c r="N28" i="17"/>
  <c r="O28" i="17"/>
  <c r="N29" i="17"/>
  <c r="O29" i="17"/>
  <c r="N30" i="17"/>
  <c r="O30" i="17"/>
  <c r="N31" i="17"/>
  <c r="O31" i="17"/>
  <c r="N32" i="17"/>
  <c r="O32" i="17"/>
  <c r="N33" i="17"/>
  <c r="O33" i="17"/>
  <c r="N34" i="17"/>
  <c r="O34" i="17"/>
  <c r="N35" i="17"/>
  <c r="O35" i="17"/>
  <c r="N36" i="17"/>
  <c r="O36" i="17"/>
  <c r="O5" i="17"/>
  <c r="N5" i="17"/>
  <c r="B64" i="3" l="1"/>
  <c r="B63" i="3"/>
  <c r="B62" i="3"/>
  <c r="B61" i="3"/>
  <c r="B60" i="3"/>
  <c r="F4" i="4" l="1"/>
  <c r="C68" i="3" s="1"/>
  <c r="K1" i="4" l="1"/>
  <c r="G1" i="17"/>
  <c r="G1" i="9"/>
  <c r="I8" i="9" s="1"/>
  <c r="D8" i="9" s="1"/>
  <c r="E5" i="9"/>
  <c r="E10" i="9"/>
  <c r="E11" i="9"/>
  <c r="E9" i="9"/>
  <c r="E6" i="9"/>
  <c r="E7" i="9"/>
  <c r="E8" i="9"/>
  <c r="E4" i="13"/>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5" i="4"/>
  <c r="C22" i="3"/>
  <c r="D36" i="9"/>
  <c r="D35" i="9"/>
  <c r="D34" i="9"/>
  <c r="D33" i="9"/>
  <c r="D32" i="9"/>
  <c r="D31" i="9"/>
  <c r="D30" i="9"/>
  <c r="D29" i="9"/>
  <c r="D28" i="9"/>
  <c r="D27" i="9"/>
  <c r="D26" i="9"/>
  <c r="D25" i="9"/>
  <c r="D24" i="9"/>
  <c r="D23" i="9"/>
  <c r="D22" i="9"/>
  <c r="D21" i="9"/>
  <c r="D20" i="9"/>
  <c r="D19" i="9"/>
  <c r="D18" i="9"/>
  <c r="D17" i="9"/>
  <c r="D16" i="9"/>
  <c r="D15" i="9"/>
  <c r="D14" i="9"/>
  <c r="D13" i="9"/>
  <c r="D12" i="9"/>
  <c r="M4" i="9"/>
  <c r="L4" i="9"/>
  <c r="K4" i="9"/>
  <c r="E18" i="3" s="1"/>
  <c r="J4" i="9"/>
  <c r="D18" i="3" s="1"/>
  <c r="D36" i="17"/>
  <c r="P36" i="17" s="1"/>
  <c r="D35" i="17"/>
  <c r="P35" i="17" s="1"/>
  <c r="D34" i="17"/>
  <c r="P34" i="17" s="1"/>
  <c r="D33" i="17"/>
  <c r="P33" i="17" s="1"/>
  <c r="D32" i="17"/>
  <c r="P32" i="17" s="1"/>
  <c r="D31" i="17"/>
  <c r="P31" i="17" s="1"/>
  <c r="D30" i="17"/>
  <c r="P30" i="17" s="1"/>
  <c r="D29" i="17"/>
  <c r="P29" i="17" s="1"/>
  <c r="D28" i="17"/>
  <c r="P28" i="17" s="1"/>
  <c r="D27" i="17"/>
  <c r="P27" i="17" s="1"/>
  <c r="D26" i="17"/>
  <c r="P26" i="17" s="1"/>
  <c r="D25" i="17"/>
  <c r="P25" i="17" s="1"/>
  <c r="D24" i="17"/>
  <c r="P24" i="17" s="1"/>
  <c r="D23" i="17"/>
  <c r="P23" i="17" s="1"/>
  <c r="D22" i="17"/>
  <c r="P22" i="17" s="1"/>
  <c r="D21" i="17"/>
  <c r="P21" i="17" s="1"/>
  <c r="D20" i="17"/>
  <c r="P20" i="17" s="1"/>
  <c r="D19" i="17"/>
  <c r="P19" i="17" s="1"/>
  <c r="D18" i="17"/>
  <c r="P18" i="17" s="1"/>
  <c r="D17" i="17"/>
  <c r="P17" i="17" s="1"/>
  <c r="D16" i="17"/>
  <c r="P16" i="17" s="1"/>
  <c r="D15" i="17"/>
  <c r="P15" i="17" s="1"/>
  <c r="D14" i="17"/>
  <c r="P14" i="17" s="1"/>
  <c r="D13" i="17"/>
  <c r="P13" i="17" s="1"/>
  <c r="D12" i="17"/>
  <c r="P12" i="17" s="1"/>
  <c r="D11" i="17"/>
  <c r="P11" i="17" s="1"/>
  <c r="D10" i="17"/>
  <c r="P10" i="17" s="1"/>
  <c r="D9" i="17"/>
  <c r="P9" i="17" s="1"/>
  <c r="D8" i="17"/>
  <c r="P8" i="17" s="1"/>
  <c r="D7" i="17"/>
  <c r="P7" i="17" s="1"/>
  <c r="D6" i="17"/>
  <c r="P6" i="17" s="1"/>
  <c r="D5" i="17"/>
  <c r="P5" i="17" s="1"/>
  <c r="M4" i="17"/>
  <c r="G19" i="13" s="1"/>
  <c r="L4" i="17"/>
  <c r="F19" i="13" s="1"/>
  <c r="K4" i="17"/>
  <c r="E19" i="13" s="1"/>
  <c r="J4" i="17"/>
  <c r="D19" i="13" s="1"/>
  <c r="N4" i="4"/>
  <c r="G17" i="3" s="1"/>
  <c r="M4" i="4"/>
  <c r="F18" i="13" s="1"/>
  <c r="L4" i="4"/>
  <c r="E17" i="3" s="1"/>
  <c r="E19" i="3" s="1"/>
  <c r="B34" i="3" s="1"/>
  <c r="K4" i="4"/>
  <c r="D17" i="3" s="1"/>
  <c r="E4" i="4"/>
  <c r="G18" i="3"/>
  <c r="C17" i="3"/>
  <c r="B57" i="13"/>
  <c r="B56" i="3" s="1"/>
  <c r="B56" i="13"/>
  <c r="B55" i="3" s="1"/>
  <c r="B45" i="13"/>
  <c r="B44" i="13"/>
  <c r="B43" i="13"/>
  <c r="C24" i="13"/>
  <c r="G20" i="13"/>
  <c r="E20" i="13"/>
  <c r="D20" i="13"/>
  <c r="C19" i="13"/>
  <c r="C18" i="13"/>
  <c r="F11" i="13"/>
  <c r="F10" i="3" s="1"/>
  <c r="E11" i="13"/>
  <c r="E10" i="3" s="1"/>
  <c r="A11" i="2"/>
  <c r="A10" i="2"/>
  <c r="A9" i="2"/>
  <c r="A8" i="2"/>
  <c r="F18" i="3"/>
  <c r="F20" i="13"/>
  <c r="F8" i="13" l="1"/>
  <c r="E6" i="13"/>
  <c r="E6" i="3" s="1"/>
  <c r="I9" i="9"/>
  <c r="D9" i="9" s="1"/>
  <c r="I10" i="9"/>
  <c r="D10" i="9" s="1"/>
  <c r="F9" i="13"/>
  <c r="F10" i="13" s="1"/>
  <c r="F12" i="13" s="1"/>
  <c r="B51" i="13" s="1"/>
  <c r="I5" i="9"/>
  <c r="D5" i="9" s="1"/>
  <c r="F17" i="3"/>
  <c r="F19" i="3" s="1"/>
  <c r="B35" i="3" s="1"/>
  <c r="D18" i="13"/>
  <c r="D21" i="13" s="1"/>
  <c r="B34" i="13" s="1"/>
  <c r="D61" i="3"/>
  <c r="G18" i="13"/>
  <c r="G21" i="13" s="1"/>
  <c r="I6" i="9"/>
  <c r="D6" i="9" s="1"/>
  <c r="I7" i="9"/>
  <c r="D7" i="9" s="1"/>
  <c r="E4" i="3"/>
  <c r="I11" i="9"/>
  <c r="D11" i="9" s="1"/>
  <c r="E7" i="13"/>
  <c r="D62" i="3"/>
  <c r="D63" i="3"/>
  <c r="Q4" i="17"/>
  <c r="D60" i="3"/>
  <c r="D64" i="3"/>
  <c r="E4" i="9"/>
  <c r="D4" i="4"/>
  <c r="B17" i="3" s="1"/>
  <c r="D19" i="3"/>
  <c r="D24" i="3" s="1"/>
  <c r="R4" i="4"/>
  <c r="P4" i="17"/>
  <c r="D4" i="17"/>
  <c r="B19" i="13" s="1"/>
  <c r="Q4" i="4"/>
  <c r="F21" i="13"/>
  <c r="B36" i="13" s="1"/>
  <c r="E18" i="13"/>
  <c r="E21" i="13" s="1"/>
  <c r="B35" i="13" s="1"/>
  <c r="G19" i="3"/>
  <c r="B33" i="3" l="1"/>
  <c r="P5" i="9"/>
  <c r="C50" i="3" s="1"/>
  <c r="Q5" i="9"/>
  <c r="C51" i="3" s="1"/>
  <c r="A68" i="3"/>
  <c r="B68" i="3"/>
  <c r="D68" i="3" s="1"/>
  <c r="D26" i="13"/>
  <c r="B18" i="13"/>
  <c r="D4" i="9"/>
  <c r="B18" i="3" s="1"/>
  <c r="E7" i="3"/>
  <c r="E9" i="3" s="1"/>
  <c r="E9" i="13"/>
  <c r="C27" i="13" s="1"/>
  <c r="F8" i="3"/>
  <c r="F9" i="3" s="1"/>
  <c r="I4" i="9"/>
  <c r="C18" i="3" s="1"/>
  <c r="C19" i="3" s="1"/>
  <c r="B36" i="3" s="1"/>
  <c r="B37" i="3" l="1"/>
  <c r="C52" i="13"/>
  <c r="F11" i="3"/>
  <c r="E11" i="3"/>
  <c r="B51" i="3" s="1"/>
  <c r="D51" i="3" s="1"/>
  <c r="E51" i="3" s="1"/>
  <c r="C56" i="3" s="1"/>
  <c r="D56" i="3" s="1"/>
  <c r="C20" i="13"/>
  <c r="C21" i="13" s="1"/>
  <c r="B37" i="13" s="1"/>
  <c r="B38" i="13" s="1"/>
  <c r="B20" i="13"/>
  <c r="B21" i="13" s="1"/>
  <c r="H20" i="13" s="1"/>
  <c r="E10" i="13"/>
  <c r="C51" i="13"/>
  <c r="D51" i="13" s="1"/>
  <c r="E51" i="13" s="1"/>
  <c r="C56" i="13" s="1"/>
  <c r="D56" i="13" s="1"/>
  <c r="C26" i="13"/>
  <c r="E26" i="13" s="1"/>
  <c r="C28" i="13"/>
  <c r="B19" i="3"/>
  <c r="H17" i="3" s="1"/>
  <c r="E12" i="13" l="1"/>
  <c r="B52" i="13" s="1"/>
  <c r="D52" i="13" s="1"/>
  <c r="E52" i="13" s="1"/>
  <c r="C57" i="13" s="1"/>
  <c r="D57" i="13" s="1"/>
  <c r="E12" i="3"/>
  <c r="B50" i="3"/>
  <c r="D50" i="3" s="1"/>
  <c r="E50" i="3" s="1"/>
  <c r="C55" i="3" s="1"/>
  <c r="D55" i="3" s="1"/>
  <c r="C34" i="13"/>
  <c r="D34" i="13" s="1"/>
  <c r="D27" i="13"/>
  <c r="E27" i="13" s="1"/>
  <c r="F26" i="13"/>
  <c r="H18" i="3"/>
  <c r="H18" i="13"/>
  <c r="H19" i="13"/>
  <c r="C43" i="3" l="1"/>
  <c r="C45" i="3"/>
  <c r="E13" i="13"/>
  <c r="C44" i="13" s="1"/>
  <c r="C44" i="3"/>
  <c r="C26" i="3"/>
  <c r="C24" i="3"/>
  <c r="E24" i="3" s="1"/>
  <c r="C42" i="3"/>
  <c r="C25" i="3"/>
  <c r="F27" i="13"/>
  <c r="C35" i="13"/>
  <c r="D35" i="13" s="1"/>
  <c r="D28" i="13"/>
  <c r="E28" i="13" s="1"/>
  <c r="D25" i="3" l="1"/>
  <c r="C33" i="3"/>
  <c r="D33" i="3" s="1"/>
  <c r="C43" i="13"/>
  <c r="C45" i="13"/>
  <c r="C46" i="13"/>
  <c r="F24" i="3"/>
  <c r="E25" i="3"/>
  <c r="D29" i="13"/>
  <c r="F28" i="13"/>
  <c r="E29" i="13"/>
  <c r="C36" i="13"/>
  <c r="D36" i="13" s="1"/>
  <c r="F25" i="3" l="1"/>
  <c r="C34" i="3"/>
  <c r="D34" i="3" s="1"/>
  <c r="D26" i="3"/>
  <c r="E26" i="3" s="1"/>
  <c r="F29" i="13"/>
  <c r="C37" i="13"/>
  <c r="E27" i="3" l="1"/>
  <c r="C36" i="3" s="1"/>
  <c r="C35" i="3"/>
  <c r="D35" i="3" s="1"/>
  <c r="D27" i="3"/>
  <c r="F26" i="3"/>
  <c r="C38" i="13"/>
  <c r="D37" i="13"/>
  <c r="D38" i="13" s="1"/>
  <c r="D43" i="13"/>
  <c r="F27" i="3" l="1"/>
  <c r="F43" i="13"/>
  <c r="E43" i="13"/>
  <c r="D44" i="13"/>
  <c r="C37" i="3"/>
  <c r="D42" i="3"/>
  <c r="D36" i="3"/>
  <c r="D37" i="3" s="1"/>
  <c r="E42" i="3" l="1"/>
  <c r="F42" i="3"/>
  <c r="D43" i="3"/>
  <c r="D44" i="3" s="1"/>
  <c r="D45" i="13"/>
  <c r="E44" i="13"/>
  <c r="F44" i="13"/>
  <c r="F43" i="3" l="1"/>
  <c r="E43" i="3"/>
  <c r="D46" i="13"/>
  <c r="F45" i="13"/>
  <c r="E45" i="13"/>
  <c r="E46" i="13" l="1"/>
  <c r="F46" i="13"/>
  <c r="D45" i="3"/>
  <c r="F45" i="3" s="1"/>
  <c r="E44" i="3"/>
  <c r="F44" i="3"/>
  <c r="E45" i="3" l="1"/>
</calcChain>
</file>

<file path=xl/comments1.xml><?xml version="1.0" encoding="utf-8"?>
<comments xmlns="http://schemas.openxmlformats.org/spreadsheetml/2006/main">
  <authors>
    <author>Author</author>
  </authors>
  <commentList>
    <comment ref="J3" authorId="0">
      <text>
        <r>
          <rPr>
            <sz val="8"/>
            <color indexed="81"/>
            <rFont val="Tahoma"/>
            <family val="2"/>
          </rPr>
          <t xml:space="preserve">See RA Guide Section 2, “Greater than or equal to” the ULR [use limited resource] monthly hours as shown in the Phase 1 Workshop Report, Table “Number Hours ISO Load Greater than 90% of the Monthly Peak,” p.24-25, last line of table, titled “RA Obligation,” http://www.cpuc.ca.gov/word_pdf/REPORT/37456.pdf   
These ULR hours for May through September are, respectively:  
30, 40, 40, 60, and  40, which total 210 hour and have been referred to as “the 210 hours.”
</t>
        </r>
      </text>
    </comment>
    <comment ref="K3" authorId="0">
      <text>
        <r>
          <rPr>
            <sz val="8"/>
            <color indexed="81"/>
            <rFont val="Tahoma"/>
            <family val="2"/>
          </rPr>
          <t xml:space="preserve">See RA Guide Section 2,  “Greater than or equal to” 160 hours per month.
</t>
        </r>
      </text>
    </comment>
    <comment ref="L3" authorId="0">
      <text>
        <r>
          <rPr>
            <sz val="8"/>
            <color indexed="81"/>
            <rFont val="Tahoma"/>
            <family val="2"/>
          </rPr>
          <t xml:space="preserve">See RA Guide Section 2
“Greater than or equal to” 384 hours per month.
</t>
        </r>
      </text>
    </comment>
    <comment ref="M3" authorId="0">
      <text>
        <r>
          <rPr>
            <sz val="8"/>
            <color indexed="81"/>
            <rFont val="Tahoma"/>
            <family val="2"/>
          </rPr>
          <t>See RA Guide Section 2
All Hours (planned availability is unrestricted)</t>
        </r>
      </text>
    </comment>
  </commentList>
</comments>
</file>

<file path=xl/comments2.xml><?xml version="1.0" encoding="utf-8"?>
<comments xmlns="http://schemas.openxmlformats.org/spreadsheetml/2006/main">
  <authors>
    <author>Author</author>
  </authors>
  <commentList>
    <comment ref="J3" authorId="0">
      <text>
        <r>
          <rPr>
            <sz val="8"/>
            <color indexed="81"/>
            <rFont val="Tahoma"/>
            <family val="2"/>
          </rPr>
          <t xml:space="preserve">See RA Guide Section 2, “Greater than or equal to” the ULR [use limited resource] monthly hours as shown in the Phase 1 Workshop Report, Table “Number Hours ISO Load Greater than 90% of the Monthly Peak,” p.24-25, last line of table, titled “RA Obligation,” http://www.cpuc.ca.gov/word_pdf/REPORT/37456.pdf   
These ULR hours for May through September are, respectively:  
30, 40, 40, 60, and  40, which total 210 hour and have been referred to as “the 210 hours.”
</t>
        </r>
      </text>
    </comment>
    <comment ref="K3" authorId="0">
      <text>
        <r>
          <rPr>
            <sz val="8"/>
            <color indexed="81"/>
            <rFont val="Tahoma"/>
            <family val="2"/>
          </rPr>
          <t xml:space="preserve">See RA Guide Section 2,  “Greater than or equal to” 160 hours per month.
</t>
        </r>
      </text>
    </comment>
    <comment ref="L3" authorId="0">
      <text>
        <r>
          <rPr>
            <sz val="8"/>
            <color indexed="81"/>
            <rFont val="Tahoma"/>
            <family val="2"/>
          </rPr>
          <t xml:space="preserve">See RA Guide Section 2
“Greater than or equal to” 384 hours per month.
</t>
        </r>
      </text>
    </comment>
    <comment ref="M3" authorId="0">
      <text>
        <r>
          <rPr>
            <sz val="8"/>
            <color indexed="81"/>
            <rFont val="Tahoma"/>
            <family val="2"/>
          </rPr>
          <t>See RA Guide Section 2
All Hours (planned availability is unrestricted)</t>
        </r>
      </text>
    </comment>
  </commentList>
</comments>
</file>

<file path=xl/sharedStrings.xml><?xml version="1.0" encoding="utf-8"?>
<sst xmlns="http://schemas.openxmlformats.org/spreadsheetml/2006/main" count="3815" uniqueCount="1764">
  <si>
    <t>Zonal RAR [90%*(Peak demand *115%)] - (DR * 115%)</t>
  </si>
  <si>
    <t xml:space="preserve">Crane Valley </t>
  </si>
  <si>
    <t>CRNEVL_6_SJQN 2</t>
  </si>
  <si>
    <t>SAN JOAQUIN 2</t>
  </si>
  <si>
    <t>CRNEVL_6_SJQN 3</t>
  </si>
  <si>
    <t>SAN JOAQUIN 3</t>
  </si>
  <si>
    <t>STOREY_7_MDRCHW</t>
  </si>
  <si>
    <t>MADERA CHOWCHILLA</t>
  </si>
  <si>
    <t>Service Area</t>
  </si>
  <si>
    <t>PG&amp;E</t>
  </si>
  <si>
    <t>CEC Adjustment for Plausibility/Migrating load</t>
  </si>
  <si>
    <t>shall expressly certify, under penalty of perjury, the following:</t>
  </si>
  <si>
    <t>Procedure, this resource adequacy compliance filing</t>
  </si>
  <si>
    <t>HOLGAT_1_BORAX</t>
  </si>
  <si>
    <t>HOLGAT_1_MOGEN</t>
  </si>
  <si>
    <t>MOJAVE COGENERATION CO. LP</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</si>
  <si>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</si>
  <si>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</si>
  <si>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</si>
  <si>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</si>
  <si>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</si>
  <si>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</si>
  <si>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</si>
  <si>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</si>
  <si>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</si>
  <si>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Cooperatively Owned Back Up Generator</t>
  </si>
  <si>
    <t>PIT PH 3 UNITS 1, 2 &amp; 3 AGGREGATE</t>
  </si>
  <si>
    <t>PWEST_1_UNIT</t>
  </si>
  <si>
    <t>PACIFIC WEST 1 WIND GENERATION</t>
  </si>
  <si>
    <t>SUNRAY ENERGY, INC. - SEGS 2</t>
  </si>
  <si>
    <t>SANTA MARIA COGEN</t>
  </si>
  <si>
    <t>RIPON COGENERATION, INC.</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</si>
  <si>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</si>
  <si>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</si>
  <si>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</si>
  <si>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</si>
  <si>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</si>
  <si>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</si>
  <si>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</si>
  <si>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</si>
  <si>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</si>
  <si>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</si>
  <si>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</si>
  <si>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</si>
  <si>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</si>
  <si>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</si>
  <si>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</si>
  <si>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</si>
  <si>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</si>
  <si>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</si>
  <si>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</si>
  <si>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</si>
  <si>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LASSEN_6_UNITS</t>
  </si>
  <si>
    <t>LASSEN AREA QF AGGREGATION</t>
  </si>
  <si>
    <t>LEBECS_2_UNITS</t>
  </si>
  <si>
    <t>Pastoria Energy Facility</t>
  </si>
  <si>
    <t>LECEF_1_UNITS</t>
  </si>
  <si>
    <t>LOS ESTEROS ENERGY FACILITY AGGREGATE</t>
  </si>
  <si>
    <t>LEWSTN_7_WEBRFL</t>
  </si>
  <si>
    <t>PAN PACIFIC (WEBER FLAT)</t>
  </si>
  <si>
    <t>LFC 51_2_UNIT 1</t>
  </si>
  <si>
    <t>PATTERSON PASS WIND FARM LLC</t>
  </si>
  <si>
    <t>LGHTHP_6_ICEGEN</t>
  </si>
  <si>
    <t>CARSON COGENERATION COMPANY</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</si>
  <si>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</si>
  <si>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</si>
  <si>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</si>
  <si>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</si>
  <si>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</si>
  <si>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</si>
  <si>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</si>
  <si>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</si>
  <si>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</si>
  <si>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</si>
  <si>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</si>
  <si>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LOWGAP_7_QFUNTS</t>
  </si>
  <si>
    <t>MALAGA_1_PL1X2</t>
  </si>
  <si>
    <t>KRCD Malaga Peaking Plant</t>
  </si>
  <si>
    <t>MALCHQ_7_UNIT 1</t>
  </si>
  <si>
    <t>MALACHA HYDRO L.P.</t>
  </si>
  <si>
    <t>MCCALL_1_QF</t>
  </si>
  <si>
    <t>MCGEN_1_UNIT</t>
  </si>
  <si>
    <t>ACE COGENERATION</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</si>
  <si>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</si>
  <si>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</si>
  <si>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</si>
  <si>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</si>
  <si>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</si>
  <si>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</si>
  <si>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</si>
  <si>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</si>
  <si>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</si>
  <si>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</si>
  <si>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</si>
  <si>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</si>
  <si>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</si>
  <si>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</si>
  <si>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</si>
  <si>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</si>
  <si>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</si>
  <si>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</si>
  <si>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Gates Peaker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</si>
  <si>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</si>
  <si>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</si>
  <si>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</si>
  <si>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</si>
  <si>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</si>
  <si>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</si>
  <si>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</si>
  <si>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</si>
  <si>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</si>
  <si>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</si>
  <si>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</si>
  <si>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</si>
  <si>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</si>
  <si>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</si>
  <si>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</si>
  <si>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</si>
  <si>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</si>
  <si>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</si>
  <si>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</si>
  <si>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</si>
  <si>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</si>
  <si>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</si>
  <si>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</si>
  <si>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</si>
  <si>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</si>
  <si>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</si>
  <si>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</si>
  <si>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</si>
  <si>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</si>
  <si>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</si>
  <si>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</si>
  <si>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</si>
  <si>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</si>
  <si>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</si>
  <si>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</si>
  <si>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</si>
  <si>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</si>
  <si>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</si>
  <si>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</si>
  <si>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</si>
  <si>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</si>
  <si>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</si>
  <si>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</si>
  <si>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</si>
  <si>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</si>
  <si>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Flows in excess of import allocation</t>
  </si>
  <si>
    <t>Necessary flow across Path 26</t>
  </si>
  <si>
    <t>Summary Table 7
Necessary Flows versus Path 26 Allocations</t>
  </si>
  <si>
    <t>Summary Table 7, Necessary Flows versus Path 26 allocation</t>
  </si>
  <si>
    <t xml:space="preserve">Scheduling Resource ID </t>
  </si>
  <si>
    <t>CAISO</t>
  </si>
  <si>
    <t>Data Labels Below - do not delete</t>
  </si>
  <si>
    <t>Summary Table 3, Maximum Compliance Showing Cumulative Load in Each Bucket (MW)</t>
  </si>
  <si>
    <t>Summary Table 4, Resource Category by Bucket (MW)</t>
  </si>
  <si>
    <t>Table 4 assembles an LSE's "Claimed Capacity" (from Table 2), and "Countable Capacity" (from Table 4) by individual bucket.  Table 4 is a necessary intermediate step that breaks down this data into individual buckets, which are then reassembled in the opposite order in Table 5. </t>
  </si>
  <si>
    <t>Summary Table 5, Minimum Required Compliance Showing by Category (MW)</t>
  </si>
  <si>
    <t>Summary Table 4
Resource Category by Bucket (MW)</t>
  </si>
  <si>
    <t>Summary Table 5
Minimum Required Compliance Showing by Category (MW)</t>
  </si>
  <si>
    <t xml:space="preserve"> </t>
  </si>
  <si>
    <t>CARBOU_7_UNIT 1</t>
  </si>
  <si>
    <t>CARIBOU PH 1 UNIT 1</t>
  </si>
  <si>
    <t>CARDCG_1_UNITS</t>
  </si>
  <si>
    <t>CARDINAL COGEN</t>
  </si>
  <si>
    <t>CBRLLO_6_PLSTP1</t>
  </si>
  <si>
    <t>POINT LOMA SEWAGE TREATMENT PLANT</t>
  </si>
  <si>
    <t>CCRITA_7_RPPCHF</t>
  </si>
  <si>
    <t>Rancho Penasquitos Hydro Facility</t>
  </si>
  <si>
    <t>CEDRCK_6_UNIT</t>
  </si>
  <si>
    <t>CENTER_2_QF</t>
  </si>
  <si>
    <t>COLLINS PINE</t>
  </si>
  <si>
    <t>COLTON_6_AGUAM1</t>
  </si>
  <si>
    <t>AGUA MANSA UNIT 1 (CITY OF COLTON)</t>
  </si>
  <si>
    <t>COLVIL_7_PL1X2</t>
  </si>
  <si>
    <t>COLLIERVILLE HYDRO UNIT 1 &amp; 2 AGGREGATE</t>
  </si>
  <si>
    <t>CONTAN_1_UNIT</t>
  </si>
  <si>
    <t>CONTAINER CORP. OF AMERICA</t>
  </si>
  <si>
    <t>CONTRL_1_LUNDY</t>
  </si>
  <si>
    <t>LUNDY</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</si>
  <si>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</si>
  <si>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</si>
  <si>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</si>
  <si>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GRNLF2_1_UNIT</t>
  </si>
  <si>
    <t>GREENLEAF II COGEN</t>
  </si>
  <si>
    <t>GRNVLY_7_SCLAND</t>
  </si>
  <si>
    <t>GRZZLY_1_BERKLY</t>
  </si>
  <si>
    <t>MIRLOM_6_DELGEN</t>
  </si>
  <si>
    <t>CORONA ENERGY PARTNERS LTD.</t>
  </si>
  <si>
    <t>MIRLOM_6_PEAKER</t>
  </si>
  <si>
    <t>MISSIX_1_QF</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</si>
  <si>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</si>
  <si>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</si>
  <si>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</si>
  <si>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</si>
  <si>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Claimed Resource Adequacy Capacity by Bucket (MW)
(O) = Totals from Summary Table 2</t>
  </si>
  <si>
    <t>Summary Table 3
Month Ahead Compliance Showing
Claimed vs. Countable Resources in Each Bucket (MW)</t>
  </si>
  <si>
    <t>has been verified by an officer of the corporation, who</t>
  </si>
  <si>
    <t>Name:</t>
  </si>
  <si>
    <t>Email:</t>
  </si>
  <si>
    <t>Telephone:</t>
  </si>
  <si>
    <t>SALINAS RIVER COGEN CO.</t>
  </si>
  <si>
    <t>SALTSP_7_UNITS</t>
  </si>
  <si>
    <t>SALT SPRINGS HYDRO AGGREGATE</t>
  </si>
  <si>
    <t>SAMPSN_6_KELCO1</t>
  </si>
  <si>
    <t>KELCO QUALIFYING FACILITY</t>
  </si>
  <si>
    <t>SANJOA_1_UNIT 1</t>
  </si>
  <si>
    <t>SAN JOAQUIN COGEN</t>
  </si>
  <si>
    <t>SANTFG_7_UNITS</t>
  </si>
  <si>
    <t>SANTGO_6_COYOTE</t>
  </si>
  <si>
    <t>GAS RECOVERY SYS. (COYOTE CANYON)</t>
  </si>
  <si>
    <t>SARGNT_2_UNIT</t>
  </si>
  <si>
    <t>SARGENT CANYON COGEN. COMPANY</t>
  </si>
  <si>
    <t>SAUGUS_6_PTCHGN</t>
  </si>
  <si>
    <t>COUNTY OF LOS ANGELES -- PITCHLE</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</si>
  <si>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</si>
  <si>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</si>
  <si>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</si>
  <si>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</si>
  <si>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</si>
  <si>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</si>
  <si>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</si>
  <si>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</si>
  <si>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</si>
  <si>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</si>
  <si>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</si>
  <si>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</si>
  <si>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</si>
  <si>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</si>
  <si>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</si>
  <si>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</si>
  <si>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</si>
  <si>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COTTLE_2_FRNKNH</t>
  </si>
  <si>
    <t>FRANKENHEIMER</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</si>
  <si>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</si>
  <si>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</si>
  <si>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</si>
  <si>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</si>
  <si>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</si>
  <si>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</si>
  <si>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</si>
  <si>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</si>
  <si>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</si>
  <si>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</si>
  <si>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r>
      <t xml:space="preserve">Resource Adequacy Capacity (MW) </t>
    </r>
    <r>
      <rPr>
        <sz val="12"/>
        <rFont val="Times New Roman"/>
        <family val="1"/>
      </rPr>
      <t>– This quantity is calculated automatically from the four Resource Category columns to the right, and represents the quantity of capacity that the LSE has under contract and that will be counted toward RAR for the Filing Month.  Note: the quantity of Resource Adequacy Capacity cannot exceed the NQC for the resource.  Also note that any changes to Resource Adequacy Capacity during the RA month must be identified in a separate line entry.  There is a formula in this line, so do not enter any information here.  Actual MW of procurement is entered in the columns related to Resource Category.</t>
    </r>
  </si>
  <si>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</si>
  <si>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</si>
  <si>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</si>
  <si>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</si>
  <si>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</si>
  <si>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</si>
  <si>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</si>
  <si>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</si>
  <si>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</si>
  <si>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</si>
  <si>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</si>
  <si>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</si>
  <si>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</si>
  <si>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</si>
  <si>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</si>
  <si>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</si>
  <si>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SYCAMR_2_UNITS</t>
  </si>
  <si>
    <t>SYCAMORE COGENNERATION AGGREGATE</t>
  </si>
  <si>
    <t>TANHIL_6_SOLART</t>
  </si>
  <si>
    <t>BERRY PETROLEUM COGEN 18 AGGREGATE</t>
  </si>
  <si>
    <t>TBLMTN_6_QF</t>
  </si>
  <si>
    <t>SMALL QF AGGREGATION - PARADISE</t>
  </si>
  <si>
    <t>TEMBLR_7_WELLPT</t>
  </si>
  <si>
    <t>NUEVO ENERGY COMPANY  (WELPORT)</t>
  </si>
  <si>
    <t>TERMEX_2_PL1X3</t>
  </si>
  <si>
    <t>TERMOELECTRICA DE MEXICALI 1</t>
  </si>
  <si>
    <t>TESLA_1_QF</t>
  </si>
  <si>
    <t>SMALL QF AGGREGATION - STOCKTON</t>
  </si>
  <si>
    <t>THMENG_1_UNIT 1</t>
  </si>
  <si>
    <t>THERMAL ENERGY DEV. CORP.</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</si>
  <si>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</si>
  <si>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</si>
  <si>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</si>
  <si>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</si>
  <si>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</si>
  <si>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</si>
  <si>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</si>
  <si>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</si>
  <si>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</si>
  <si>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</si>
  <si>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</si>
  <si>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</si>
  <si>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</si>
  <si>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</si>
  <si>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</si>
  <si>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</si>
  <si>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</si>
  <si>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</si>
  <si>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Rio Bravo Rocklin</t>
  </si>
  <si>
    <t>UNCHEM_1_UNIT</t>
  </si>
  <si>
    <t>CONTRA COSTA CARBON PLANT</t>
  </si>
  <si>
    <t>UNOCAL_1_UNITS</t>
  </si>
  <si>
    <t>TOSCO (RODEO PLANT)</t>
  </si>
  <si>
    <t>UNVRSY_1_UNIT 1</t>
  </si>
  <si>
    <t>Zonal RAR (Peak demand - DR * 115%)</t>
  </si>
  <si>
    <t>JOHANN_6_QFA1</t>
  </si>
  <si>
    <t>JOHANNA QF</t>
  </si>
  <si>
    <t>Date and content of original Confidentiality Declaration that covers this filing:</t>
  </si>
  <si>
    <t>Filing type: _Month Ahead __Year Ahead __Revisions w/o extra procurement __Revisions w/extra procurement:   __Local  __System</t>
  </si>
  <si>
    <t>Summary Table 8,  Load migration Local True-ups</t>
  </si>
  <si>
    <t>LARKSPUR PEAKER UNIT 1</t>
  </si>
  <si>
    <t>LARKSP_6_UNIT 2</t>
  </si>
  <si>
    <t>LARKSPUR PEAKER UNIT 2</t>
  </si>
  <si>
    <t>LAROA1_2_UNITA1</t>
  </si>
  <si>
    <t>Minimum Capacity Levels (MW)
(T) = (S) x (90% of RAR)</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</si>
  <si>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</si>
  <si>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</si>
  <si>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</si>
  <si>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</si>
  <si>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</si>
  <si>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</si>
  <si>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</si>
  <si>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</si>
  <si>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</si>
  <si>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</si>
  <si>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Zone - SP26/NP26</t>
  </si>
  <si>
    <t>Zonal RAR - 115% RA obligation for each Zone</t>
  </si>
  <si>
    <t>Zonal Total</t>
  </si>
  <si>
    <t>Zonal RAR for Month-Ahead Minus Demand Response (MW):</t>
  </si>
  <si>
    <t>Total System RAR:</t>
  </si>
  <si>
    <t>Total System RAR</t>
  </si>
  <si>
    <t>NCPA GEO PLANT 1 UNIT 2</t>
  </si>
  <si>
    <t>NCPA_7_GP2UN3</t>
  </si>
  <si>
    <t>NCPA GEO PLANT 2 UNIT 3</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</si>
  <si>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</si>
  <si>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</si>
  <si>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</si>
  <si>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</si>
  <si>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</si>
  <si>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</si>
  <si>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</si>
  <si>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</si>
  <si>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</si>
  <si>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</si>
  <si>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</si>
  <si>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</si>
  <si>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</si>
  <si>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CDWR07_2_GEN</t>
  </si>
  <si>
    <t>CHWCHL_1_BIOMAS</t>
  </si>
  <si>
    <t>Chow II Biomass to Energy</t>
  </si>
  <si>
    <t>DOSMGO_2_NSPIN</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</si>
  <si>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</si>
  <si>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</si>
  <si>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</si>
  <si>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</si>
  <si>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</si>
  <si>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</si>
  <si>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</si>
  <si>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</si>
  <si>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</si>
  <si>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</si>
  <si>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</si>
  <si>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</si>
  <si>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</si>
  <si>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</si>
  <si>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</si>
  <si>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</si>
  <si>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</si>
  <si>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</si>
  <si>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</si>
  <si>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</si>
  <si>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</si>
  <si>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</si>
  <si>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</si>
  <si>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</si>
  <si>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</si>
  <si>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</si>
  <si>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</si>
  <si>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FRIANT_6_UNITS</t>
  </si>
  <si>
    <t>FRIANT DAM</t>
  </si>
  <si>
    <t>FRITO_1_LAY</t>
  </si>
  <si>
    <t>FRITO-LAY</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</si>
  <si>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</si>
  <si>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</si>
  <si>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</si>
  <si>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</si>
  <si>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</si>
  <si>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</si>
  <si>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</si>
  <si>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</si>
  <si>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</si>
  <si>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</si>
  <si>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</si>
  <si>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</si>
  <si>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DEXZEL_1_UNIT</t>
  </si>
  <si>
    <t>VALLEY_7_UNITA1</t>
  </si>
  <si>
    <t>Scheduling Resource ID (or Resource Name if no ID)</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</si>
  <si>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</si>
  <si>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</si>
  <si>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</si>
  <si>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</si>
  <si>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</si>
  <si>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</si>
  <si>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</si>
  <si>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</si>
  <si>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</si>
  <si>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</si>
  <si>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</si>
  <si>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</si>
  <si>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</si>
  <si>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</si>
  <si>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</si>
  <si>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</si>
  <si>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</si>
  <si>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</si>
  <si>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</si>
  <si>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</si>
  <si>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</si>
  <si>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</si>
  <si>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</si>
  <si>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</si>
  <si>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</si>
  <si>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</si>
  <si>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</si>
  <si>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</si>
  <si>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</si>
  <si>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</si>
  <si>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</si>
  <si>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</si>
  <si>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EGATE_7_NOCITY</t>
  </si>
  <si>
    <t>NORTH CITY UNIT (EASTGATE)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</si>
  <si>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</si>
  <si>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</si>
  <si>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</si>
  <si>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</si>
  <si>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</si>
  <si>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</si>
  <si>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</si>
  <si>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</si>
  <si>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</si>
  <si>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</si>
  <si>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</si>
  <si>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</si>
  <si>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</si>
  <si>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</si>
  <si>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</si>
  <si>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</si>
  <si>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</si>
  <si>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</si>
  <si>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</si>
  <si>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</si>
  <si>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</si>
  <si>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</si>
  <si>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</si>
  <si>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</si>
  <si>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</si>
  <si>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</si>
  <si>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</si>
  <si>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</si>
  <si>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</si>
  <si>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</si>
  <si>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</si>
  <si>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</si>
  <si>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ESCO_6_GLMQF</t>
  </si>
  <si>
    <t>GOAL LINE L.P.</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</si>
  <si>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</si>
  <si>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</si>
  <si>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</si>
  <si>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</si>
  <si>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</si>
  <si>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</si>
  <si>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</si>
  <si>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</si>
  <si>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</si>
  <si>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</si>
  <si>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</si>
  <si>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</si>
  <si>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</si>
  <si>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</si>
  <si>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</si>
  <si>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</si>
  <si>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</si>
  <si>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</si>
  <si>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</si>
  <si>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FLOWD2_2_FPLWND</t>
  </si>
  <si>
    <t>DIABLO WINDS</t>
  </si>
  <si>
    <t>FLOWD2_2_UNIT 1</t>
  </si>
  <si>
    <t>SMALL QF AGGREGATION - LIVERMORE</t>
  </si>
  <si>
    <t>FMEADO_6_HELLHL</t>
  </si>
  <si>
    <t>FMEADO_7_UNIT</t>
  </si>
  <si>
    <t>FRENCH MEADOWS HYDRO</t>
  </si>
  <si>
    <t>FORBST_7_UNIT 1</t>
  </si>
  <si>
    <t>FORBESTOWN HYDRO</t>
  </si>
  <si>
    <t>FORKBU_6_UNIT</t>
  </si>
  <si>
    <t>Each LSE must file one copy of this System RA template for each month May through September on which they include all information related to compliance with Year Ahead System RAR, and one template for each month they wish to demonstrate Month Ahead RA Compliance.  This template includes both Year Ahead and Month Ahead Summary Pages; the Local RA template is still separate.  This is to avoid confusion regarding template use.  This template has been automated more than in previous years, and certain pages have been protected to discourage accidental overwriting.  LSEs may still overwrite formulas, but LSEs are advised to use caution.</t>
  </si>
  <si>
    <t>MIDWAY_1_QF</t>
  </si>
  <si>
    <t>SMALL QF AGGREGATION - BAKERSFIELD</t>
  </si>
  <si>
    <t>(P)</t>
  </si>
  <si>
    <t>(Q)</t>
  </si>
  <si>
    <t>(S)</t>
  </si>
  <si>
    <t>(T)</t>
  </si>
  <si>
    <t>(U)</t>
  </si>
  <si>
    <t>(V)</t>
  </si>
  <si>
    <t>(W)</t>
  </si>
  <si>
    <t>(R)</t>
  </si>
  <si>
    <t>Maximum Cumulative Contribution (MCC)
 Allowed (%)</t>
  </si>
  <si>
    <t xml:space="preserve"> Abbreviation</t>
  </si>
  <si>
    <t>Filing Month</t>
  </si>
  <si>
    <t>Countable 
Resource 
Adequacy 
Capacity 
by Bucket (MW)</t>
  </si>
  <si>
    <t>Minimum Cumulative Requirement (MCR) %</t>
  </si>
  <si>
    <t>Minimum Capacity Levels (MW)
(T) = (S) x (RAR)</t>
  </si>
  <si>
    <r>
      <t>(Short)</t>
    </r>
    <r>
      <rPr>
        <b/>
        <sz val="10"/>
        <rFont val="Arial"/>
        <family val="2"/>
      </rPr>
      <t>/Long on Capacity (MW)
(V) = (U) - (T)</t>
    </r>
  </si>
  <si>
    <t>Compliance 
Status
(W) = "Compliant" when (V) is Greater Than or Equal to Zero</t>
  </si>
  <si>
    <t xml:space="preserve">Worksheet I.  RESOURCES </t>
  </si>
  <si>
    <t xml:space="preserve">Countable Resource Adequacy Capacity (MW)
(U) = Cumulative Values of (P) </t>
  </si>
  <si>
    <t>Energy Service Provider Registration Number (if applicable):</t>
  </si>
  <si>
    <t>Back-Up Contact Person for Questions about this Filing (Optional):</t>
  </si>
  <si>
    <t>Zip:</t>
  </si>
  <si>
    <t>Countable Resource Adequacy Capacity (%)</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</si>
  <si>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</si>
  <si>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</si>
  <si>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</si>
  <si>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</si>
  <si>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</si>
  <si>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</si>
  <si>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Resource Types</t>
  </si>
  <si>
    <t>Summary Table 2, Total Claimed Resource Adequacy Capacity by Type of Capacity (MW)</t>
  </si>
  <si>
    <t>Resource Adequacy Capacity Relative to 115% of RAR</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</si>
  <si>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</si>
  <si>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</si>
  <si>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</si>
  <si>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</si>
  <si>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</si>
  <si>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</si>
  <si>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</si>
  <si>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</si>
  <si>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</si>
  <si>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</si>
  <si>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</si>
  <si>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</si>
  <si>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BULLRD_7_SAGNES</t>
  </si>
  <si>
    <t>SAINT AGNES MED. CTR</t>
  </si>
  <si>
    <t>NIMTG_6_NIQF</t>
  </si>
  <si>
    <t>NORTH ISLAND QF</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</si>
  <si>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</si>
  <si>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</si>
  <si>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</si>
  <si>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</si>
  <si>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</si>
  <si>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</si>
  <si>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</si>
  <si>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</si>
  <si>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</si>
  <si>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</si>
  <si>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</si>
  <si>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</si>
  <si>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</si>
  <si>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</si>
  <si>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</si>
  <si>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</si>
  <si>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</si>
  <si>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</si>
  <si>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</si>
  <si>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</si>
  <si>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</si>
  <si>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OROVILLE COGEN</t>
  </si>
  <si>
    <t>OTAY_6_PL1X2</t>
  </si>
  <si>
    <t>OTAY_6_UNITB1</t>
  </si>
  <si>
    <t>OTAY LANDFILL UNITS AGGREGATE</t>
  </si>
  <si>
    <t>OTAY_7_UNITC1</t>
  </si>
  <si>
    <t>Otay 3</t>
  </si>
  <si>
    <t>OXBOW_6_DRUM</t>
  </si>
  <si>
    <t>OXBOW HYDRO</t>
  </si>
  <si>
    <t>PACLUM_6_UNIT</t>
  </si>
  <si>
    <t>PACORO_6_UNIT</t>
  </si>
  <si>
    <t>PADUA_2_ONTARO</t>
  </si>
  <si>
    <t>PADUA_6_QF</t>
  </si>
  <si>
    <t>PADUA QFS</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</si>
  <si>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</si>
  <si>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</si>
  <si>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</si>
  <si>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</si>
  <si>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</si>
  <si>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</si>
  <si>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</si>
  <si>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</si>
  <si>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</si>
  <si>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</si>
  <si>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</si>
  <si>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</si>
  <si>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</si>
  <si>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</si>
  <si>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</si>
  <si>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</si>
  <si>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</si>
  <si>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</si>
  <si>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</si>
  <si>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</si>
  <si>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</si>
  <si>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</si>
  <si>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</si>
  <si>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</si>
  <si>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</si>
  <si>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</si>
  <si>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</si>
  <si>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</si>
  <si>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</si>
  <si>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</si>
  <si>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</si>
  <si>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</si>
  <si>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</si>
  <si>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</si>
  <si>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</si>
  <si>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</si>
  <si>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</si>
  <si>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</si>
  <si>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</si>
  <si>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</si>
  <si>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</si>
  <si>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</si>
  <si>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</si>
  <si>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</si>
  <si>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</si>
  <si>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</si>
  <si>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</si>
  <si>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</si>
  <si>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</si>
  <si>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</si>
  <si>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</si>
  <si>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</si>
  <si>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</si>
  <si>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</si>
  <si>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PTLOMA_6_NTCCGN</t>
  </si>
  <si>
    <t>CENTER QFS</t>
  </si>
  <si>
    <t>CENTER_6_PEAKER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</si>
  <si>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</si>
  <si>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</si>
  <si>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</si>
  <si>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</si>
  <si>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</si>
  <si>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</si>
  <si>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</si>
  <si>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</si>
  <si>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</si>
  <si>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</si>
  <si>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</si>
  <si>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SDG&amp;E Service Area</t>
  </si>
  <si>
    <t>TOTAL DEMAND RESPONSE RESOURCES</t>
  </si>
  <si>
    <t>Min. Hours in Month</t>
  </si>
  <si>
    <t>Capacity Effective Start Date (mm/dd/yyyy)</t>
  </si>
  <si>
    <t>Capacity Effective End Date (mm/dd/yyyy)</t>
  </si>
  <si>
    <t>RA Capacity (MW)</t>
  </si>
  <si>
    <t>These instructions for the RA Reporting Template consist of the following:</t>
  </si>
  <si>
    <t>SMALL QF AGGREGATION - SAB FRABCUSCI</t>
  </si>
  <si>
    <t>MKTRCK_1_UNIT 1</t>
  </si>
  <si>
    <t>MCKITTRICK LIMITED</t>
  </si>
  <si>
    <t>MLPTAS_7_QFUNTS</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</si>
  <si>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</si>
  <si>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</si>
  <si>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</si>
  <si>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</si>
  <si>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</si>
  <si>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</si>
  <si>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</si>
  <si>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</si>
  <si>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</si>
  <si>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</si>
  <si>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 xml:space="preserve">Table 2 summarizes the LSE's capacity showing by resource type (rows) and by resource category (columns) that the LSE would like to count towards the LSE's RAR.  The RMR Allocation and CAM Allocation are now drawn from the LSE Allocation spreadsheet and prepopulated in Summary Table 1.    </t>
  </si>
  <si>
    <t>GIANERA PEAKER UNIT 1</t>
  </si>
  <si>
    <t>CSCGNR_1_UNIT 2</t>
  </si>
  <si>
    <t>GIANERA PEAKER UNIT 2</t>
  </si>
  <si>
    <t>CSTRVL_7_PL1X2</t>
  </si>
  <si>
    <t>CSTRVL_7_QFUNTS</t>
  </si>
  <si>
    <t>Castroville QF Aggregate</t>
  </si>
  <si>
    <t>CTNWDP_1_QF</t>
  </si>
  <si>
    <t>SMALL QF AGGREGATION - BURNEY</t>
  </si>
  <si>
    <t>Instructions for System RA Reporting Template</t>
  </si>
  <si>
    <t>CHEVRON USA (CYMRIC)</t>
  </si>
  <si>
    <t>CHEVMN_2_UNITS</t>
  </si>
  <si>
    <t>CHEVRON U.S.A. UNITS 1 &amp; 2 AGGREGATE</t>
  </si>
  <si>
    <t>CHICPK_7_UNIT 1</t>
  </si>
  <si>
    <t>CHILLS_7_UNITA1</t>
  </si>
  <si>
    <t>GAS RECOVERY SYS. (SYCAMORE CANYON)</t>
  </si>
  <si>
    <t>CHINO_2_QF</t>
  </si>
  <si>
    <t>CHINO QFS</t>
  </si>
  <si>
    <t>CHINO_6_CIMGEN</t>
  </si>
  <si>
    <t>O.L.S. ENERGY COMPANY -- CHINO</t>
  </si>
  <si>
    <t>CHINO_6_SMPPAP</t>
  </si>
  <si>
    <t>SIMPSON PAPER</t>
  </si>
  <si>
    <t>CHINO_7_MILIKN</t>
  </si>
  <si>
    <t>MN Milliken Genco LLC</t>
  </si>
  <si>
    <t>CHWCHL_1_UNIT</t>
  </si>
  <si>
    <t>CHOW 2 PEAKER PLANT</t>
  </si>
  <si>
    <t>CLOVER_2_UNIT</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</si>
  <si>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</si>
  <si>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</si>
  <si>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</si>
  <si>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</si>
  <si>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</si>
  <si>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</si>
  <si>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</si>
  <si>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</si>
  <si>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</si>
  <si>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</si>
  <si>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</si>
  <si>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</si>
  <si>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</si>
  <si>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</si>
  <si>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</si>
  <si>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COLPIN_6_COLLNS</t>
  </si>
  <si>
    <t>AEI MCRD STEAM TURBINE</t>
  </si>
  <si>
    <t>PTLOMA_6_NTCQF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</si>
  <si>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</si>
  <si>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</si>
  <si>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</si>
  <si>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</si>
  <si>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</si>
  <si>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</si>
  <si>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</si>
  <si>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</si>
  <si>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</si>
  <si>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</si>
  <si>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Resource Category #1 Bucket</t>
  </si>
  <si>
    <t>Resource Category #2 Bucket</t>
  </si>
  <si>
    <t>Resource Category #3 Bucket</t>
  </si>
  <si>
    <t>Cumulative Total</t>
  </si>
  <si>
    <t>(A)</t>
  </si>
  <si>
    <t>(B)</t>
  </si>
  <si>
    <t xml:space="preserve">(C) </t>
  </si>
  <si>
    <t>(D)</t>
  </si>
  <si>
    <t>(E)</t>
  </si>
  <si>
    <t>(F)</t>
  </si>
  <si>
    <t>(G)</t>
  </si>
  <si>
    <t>Categories</t>
  </si>
  <si>
    <t>Summary Table 2
Total Claimed Resource Adequacy Capacity by Type of Capacity (MW)</t>
  </si>
  <si>
    <t>(H)</t>
  </si>
  <si>
    <t>(I)</t>
  </si>
  <si>
    <t>(J)</t>
  </si>
  <si>
    <t>(K)</t>
  </si>
  <si>
    <t>(L)</t>
  </si>
  <si>
    <t>(M)</t>
  </si>
  <si>
    <t>(N)</t>
  </si>
  <si>
    <t>(O)</t>
  </si>
  <si>
    <t>CURIS_1_QF</t>
  </si>
  <si>
    <t>SMALL QF AGGREGATION - MERCED</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</si>
  <si>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</si>
  <si>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</si>
  <si>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</si>
  <si>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</si>
  <si>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</si>
  <si>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</si>
  <si>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</si>
  <si>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</si>
  <si>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</si>
  <si>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</si>
  <si>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RVRVEW_1_UNITA1</t>
  </si>
  <si>
    <t>Riverview Energy Center (GP Antioch)</t>
  </si>
  <si>
    <t>RVSIDE_6_RERCU1</t>
  </si>
  <si>
    <t>Riverside Energy Res. Ctr Unit 1</t>
  </si>
  <si>
    <t>RVSIDE_6_RERCU2</t>
  </si>
  <si>
    <t>Riverside Energy Res. Ctr Unit 2</t>
  </si>
  <si>
    <t>RVSIDE_6_SPRING</t>
  </si>
  <si>
    <t>SPRINGS GENERATION PROJECT AGGREGATE</t>
  </si>
  <si>
    <t>SALIRV_2_UNIT</t>
  </si>
  <si>
    <t>SCE-TAC</t>
  </si>
  <si>
    <t>SDGE-TAC</t>
  </si>
  <si>
    <t>PGE-TAC</t>
  </si>
  <si>
    <t>SP26 into NP26</t>
  </si>
  <si>
    <t>NP26 into SP26</t>
  </si>
  <si>
    <t>SP26 Condition 2 RMR</t>
  </si>
  <si>
    <t>Zonal Total-Allocations</t>
  </si>
  <si>
    <t>Total Year Ahead System RAR</t>
  </si>
  <si>
    <t>Total Year Ahead System RAR:</t>
  </si>
  <si>
    <t>Zonal Location</t>
  </si>
  <si>
    <t>NP26</t>
  </si>
  <si>
    <t>SP26</t>
  </si>
  <si>
    <t>Zone</t>
  </si>
  <si>
    <t>Resources in zone</t>
  </si>
  <si>
    <t>Excess (or Deficiency) of Resources over RAR in zone</t>
  </si>
  <si>
    <t>Path 26 Import Allocation</t>
  </si>
  <si>
    <t>Direction of flow</t>
  </si>
  <si>
    <t>WISHON_6_UNITS</t>
  </si>
  <si>
    <t>Wishon/San Joaquin  #1-A AGGREGATE</t>
  </si>
  <si>
    <t>WLLWCR_6_CEDRFL</t>
  </si>
  <si>
    <t>CEDAR FLAT HYDRO QF AGGREGATION</t>
  </si>
  <si>
    <t>WNDMAS_2_UNIT 1</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</si>
  <si>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</si>
  <si>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</si>
  <si>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</si>
  <si>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</si>
  <si>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</si>
  <si>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</si>
  <si>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</si>
  <si>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</si>
  <si>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</si>
  <si>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</si>
  <si>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</si>
  <si>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</si>
  <si>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</si>
  <si>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</si>
  <si>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SDG&amp;E</t>
  </si>
  <si>
    <t>Total</t>
  </si>
  <si>
    <t>EE/DG Adjustment</t>
  </si>
  <si>
    <t>Pro rata adjustment to match CEC forecast within 1%</t>
  </si>
  <si>
    <t>Coincidence Adjustment</t>
  </si>
  <si>
    <t>SCE Service Area</t>
  </si>
  <si>
    <t>TOTAL</t>
  </si>
  <si>
    <t>PG&amp;E Service Area</t>
  </si>
  <si>
    <t>Summary Table 8
Local Area True Ups</t>
  </si>
  <si>
    <t>SMALL QF AGGREGATION - VALLEJO/DINSMORE</t>
  </si>
  <si>
    <t>INDIGO_1_UNIT 1</t>
  </si>
  <si>
    <t>INDIGO PEAKER UNIT 1</t>
  </si>
  <si>
    <t>INDIGO_1_UNIT 2</t>
  </si>
  <si>
    <t>INDIGO PEAKER UNIT 2</t>
  </si>
  <si>
    <t>INDIGO_1_UNIT 3</t>
  </si>
  <si>
    <t>INDIGO PEAKER UNIT 3</t>
  </si>
  <si>
    <t>INDVLY_1_UNITS</t>
  </si>
  <si>
    <t>INDIAN VALLEY HYDRO</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</si>
  <si>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</si>
  <si>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</si>
  <si>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</si>
  <si>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</si>
  <si>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</si>
  <si>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</si>
  <si>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</si>
  <si>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</si>
  <si>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</si>
  <si>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</si>
  <si>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</si>
  <si>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</si>
  <si>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</si>
  <si>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</si>
  <si>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</si>
  <si>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</si>
  <si>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</si>
  <si>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</si>
  <si>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</si>
  <si>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</si>
  <si>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</si>
  <si>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</si>
  <si>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</si>
  <si>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</si>
  <si>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</si>
  <si>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</si>
  <si>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</si>
  <si>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</si>
  <si>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</si>
  <si>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</si>
  <si>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</si>
  <si>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</si>
  <si>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</si>
  <si>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HICKS_7_GUADLP</t>
  </si>
  <si>
    <t>GAS RECOVERY SYS. (GUADALUPE)</t>
  </si>
  <si>
    <t>HIDSRT_2_UNITS</t>
  </si>
  <si>
    <t>HIGH DESERT POWER PROJECT AGGREGATE</t>
  </si>
  <si>
    <t>HIGGNS_7_QFUNTS</t>
  </si>
  <si>
    <t>HINSON_6_CARBGN</t>
  </si>
  <si>
    <t>For directions to columns not listed here, please consult the General Instructions above.</t>
  </si>
  <si>
    <t>Projected Commercial Operation Date (mm/dd/yyyy)</t>
  </si>
  <si>
    <t>BERRY PETROLEUM COGEN 38</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</si>
  <si>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</si>
  <si>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</si>
  <si>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</si>
  <si>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</si>
  <si>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</si>
  <si>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</si>
  <si>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</si>
  <si>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</si>
  <si>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</si>
  <si>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</si>
  <si>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</si>
  <si>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</si>
  <si>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</si>
  <si>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</si>
  <si>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</si>
  <si>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</si>
  <si>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</si>
  <si>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</si>
  <si>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</si>
  <si>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</si>
  <si>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</si>
  <si>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</si>
  <si>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</si>
  <si>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</si>
  <si>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</si>
  <si>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</si>
  <si>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</si>
  <si>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</si>
  <si>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</si>
  <si>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</si>
  <si>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</si>
  <si>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</si>
  <si>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</si>
  <si>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</si>
  <si>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</si>
  <si>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</si>
  <si>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</si>
  <si>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</si>
  <si>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</si>
  <si>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</si>
  <si>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GATES_6_PL1X2</t>
  </si>
  <si>
    <t>Date of Filing</t>
  </si>
  <si>
    <t xml:space="preserve">Contact Person for Questions about this Filing </t>
  </si>
  <si>
    <t>Email</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</si>
  <si>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</si>
  <si>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</si>
  <si>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</si>
  <si>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</si>
  <si>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</si>
  <si>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</si>
  <si>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</si>
  <si>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</si>
  <si>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VESTAL_6_ULTRGN</t>
  </si>
  <si>
    <t>RIO BRAVO JASMIN</t>
  </si>
  <si>
    <t>VESTAL_6_WDFIRE</t>
  </si>
  <si>
    <t>VICTOR_1_QF</t>
  </si>
  <si>
    <t>VICTOR QFS</t>
  </si>
  <si>
    <t>VINCNT_2_QF</t>
  </si>
  <si>
    <t>VINCENT QFS</t>
  </si>
  <si>
    <t>VINCNT_2_WESTWD</t>
  </si>
  <si>
    <t>Oasis Power Plant</t>
  </si>
  <si>
    <t>VISTA_6_QF</t>
  </si>
  <si>
    <t>VISTA QFS</t>
  </si>
  <si>
    <t>VLYHOM_7_SSJID</t>
  </si>
  <si>
    <t>SOUTH SAN JOAQUIN ID (WOODWARD)</t>
  </si>
  <si>
    <t>VOLTA_2_UNIT 1</t>
  </si>
  <si>
    <t>VOLTA HYDRO UNIT 1</t>
  </si>
  <si>
    <t>VOLTA_2_UNIT 2</t>
  </si>
  <si>
    <t>Volta Hydro Unit 2</t>
  </si>
  <si>
    <t>VOLTA_7_QFUNTS</t>
  </si>
  <si>
    <t>WADHAM_6_UNIT</t>
  </si>
  <si>
    <t>WADHAM ENERGY LTD. PART.</t>
  </si>
  <si>
    <t>WALNUT_6_HILLGEN</t>
  </si>
  <si>
    <t>L.A. COUNTY SANITATION DISTRICT</t>
  </si>
  <si>
    <t>WALNUT_7_WCOVCT</t>
  </si>
  <si>
    <t>WALNUT_7_WCOVST</t>
  </si>
  <si>
    <t>WARNE_2_UNIT</t>
  </si>
  <si>
    <t>WARNE HYDRO AGGREGATE</t>
  </si>
  <si>
    <t>WDFRDF_2_UNITS</t>
  </si>
  <si>
    <t>WDLEAF_7_UNIT 1</t>
  </si>
  <si>
    <t>WOODLEAF HYDRO</t>
  </si>
  <si>
    <t>WESTPT_2_UNIT</t>
  </si>
  <si>
    <t>West Point Hydro Plant</t>
  </si>
  <si>
    <t>GWFPWR_1_UNITS</t>
  </si>
  <si>
    <t>Resource Category (MW)</t>
  </si>
  <si>
    <t>Bucket 1</t>
  </si>
  <si>
    <t>Bucket 2</t>
  </si>
  <si>
    <t>Bucket 3</t>
  </si>
  <si>
    <t>Bucket 4</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</si>
  <si>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</si>
  <si>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</si>
  <si>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Excess (or Deficiency) of Resources over Zonal RAR</t>
  </si>
  <si>
    <t xml:space="preserve">The Year Ahead and Month Ahead Summary Tabs of the RA Template are now completely automated; year ahead and month ahead information is all drawn from the LSE allocations tab;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t>
  </si>
  <si>
    <t>GEYSERS AIDLIN AGGREGATE</t>
  </si>
  <si>
    <t>Big Creek-Ventura</t>
  </si>
  <si>
    <t>CAISO System</t>
  </si>
  <si>
    <t>BANKPP_2_NSPIN</t>
  </si>
  <si>
    <t>GEYSERS BEAR CANYON AGGREGATE</t>
  </si>
  <si>
    <t>BIGCRK_2_EXESWD</t>
  </si>
  <si>
    <t>Feather River Energy Center, Unit #1</t>
  </si>
  <si>
    <t>BAKER STATION ASSOCIATES, LP HYDRO</t>
  </si>
  <si>
    <t>BRDSLD_2_SHILO2</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</si>
  <si>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</si>
  <si>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</si>
  <si>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</si>
  <si>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</si>
  <si>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</si>
  <si>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</si>
  <si>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</si>
  <si>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</si>
  <si>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</si>
  <si>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</si>
  <si>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</si>
  <si>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</si>
  <si>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</si>
  <si>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</si>
  <si>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</si>
  <si>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</si>
  <si>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DAI / OILDALE , INC.</t>
  </si>
  <si>
    <t>SRINTL_6_UNIT</t>
  </si>
  <si>
    <t>SRI INTERNATIONAL</t>
  </si>
  <si>
    <t>STANIS_7_UNIT 1</t>
  </si>
  <si>
    <t>STANISLAUS HYDRO</t>
  </si>
  <si>
    <t>STAUFF_1_UNIT</t>
  </si>
  <si>
    <t>BARRE_6_PEAKER</t>
  </si>
  <si>
    <t>BASICE_2_UNITS</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</si>
  <si>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</si>
  <si>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</si>
  <si>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</si>
  <si>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</si>
  <si>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</si>
  <si>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</si>
  <si>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</si>
  <si>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</si>
  <si>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</si>
  <si>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</si>
  <si>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</si>
  <si>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</si>
  <si>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</si>
  <si>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</si>
  <si>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BISHOP CREEK PLANT 2  AND  6</t>
  </si>
  <si>
    <t>BISHOP_1_UNITS</t>
  </si>
  <si>
    <t>BISHOP CREEK PLANT 3  AND  4</t>
  </si>
  <si>
    <t>BLACK_7_UNIT 1</t>
  </si>
  <si>
    <t>JAMES B. BLACK 1</t>
  </si>
  <si>
    <t>BLACK_7_UNIT 2</t>
  </si>
  <si>
    <t>JAMES B. BLACK 2</t>
  </si>
  <si>
    <t>BLCKBT_2_STONEY</t>
  </si>
  <si>
    <t>BLACK BUTTE HYDRO</t>
  </si>
  <si>
    <t>BLHVN_7_MENLOP</t>
  </si>
  <si>
    <t>Path 26 - N-S</t>
  </si>
  <si>
    <t>Path 26 - S-N</t>
  </si>
  <si>
    <t>SP26 CAM Capacity</t>
  </si>
  <si>
    <t>NP26 CAM Capacity</t>
  </si>
  <si>
    <t>GAS RECOVERY SYS. (MENLO PARK)</t>
  </si>
  <si>
    <t>BLM_2_UNITS</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</si>
  <si>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</si>
  <si>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</si>
  <si>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</si>
  <si>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</si>
  <si>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</si>
  <si>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</si>
  <si>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</si>
  <si>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</si>
  <si>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</si>
  <si>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</si>
  <si>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</si>
  <si>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</si>
  <si>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</si>
  <si>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</si>
  <si>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</si>
  <si>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</si>
  <si>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</si>
  <si>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</si>
  <si>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</si>
  <si>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</si>
  <si>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</si>
  <si>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</si>
  <si>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</si>
  <si>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</si>
  <si>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COSO ENERGY DEVELOPERS (BLM)</t>
  </si>
  <si>
    <t>BNNIEN_7_ALTAPH</t>
  </si>
  <si>
    <t>ALTA POWER HOUSE</t>
  </si>
  <si>
    <t>BOGUE_1_UNITA1</t>
  </si>
  <si>
    <t>BORDEN_2_QF</t>
  </si>
  <si>
    <t>SMALL QF AGGREGATION - MADERA</t>
  </si>
  <si>
    <t>BORDER_6_UNITA1</t>
  </si>
  <si>
    <t>BOWMN_6_UNIT</t>
  </si>
  <si>
    <t>BOWMAN</t>
  </si>
  <si>
    <t>BRDGVL_7_BAKER</t>
  </si>
  <si>
    <t>Excess (or Deficiency) of Resources over RAR in Local Area</t>
  </si>
  <si>
    <t>JVENTR_2_QFUNTS</t>
  </si>
  <si>
    <t>TRES VAQUEROS WIND QF UNITS</t>
  </si>
  <si>
    <t>KANAKA_1_UNIT</t>
  </si>
  <si>
    <t>KANAKA</t>
  </si>
  <si>
    <t>KEARNY_7_KY1</t>
  </si>
  <si>
    <t>KEARNY GAS TURBINE UNIT 1</t>
  </si>
  <si>
    <t>KEARNY_7_KY2</t>
  </si>
  <si>
    <t>KEARNY GT2 AGGREGATE</t>
  </si>
  <si>
    <t>KEARNY_7_KY3</t>
  </si>
  <si>
    <t>KEARNY GT3 AGGREGATE</t>
  </si>
  <si>
    <t>KEKAWK_6_UNIT</t>
  </si>
  <si>
    <t>STS HYDROPOWER LTD. (KEKAWAKA)</t>
  </si>
  <si>
    <t>KELYRG_6_UNIT</t>
  </si>
  <si>
    <t>KELLY RIDGE HYDRO</t>
  </si>
  <si>
    <t>KERKH1_7_UNIT 1</t>
  </si>
  <si>
    <t>KERKHOFF PH 1 UNIT #1</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</si>
  <si>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</si>
  <si>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</si>
  <si>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</si>
  <si>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</si>
  <si>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</si>
  <si>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</si>
  <si>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</si>
  <si>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</si>
  <si>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</si>
  <si>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</si>
  <si>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</si>
  <si>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</si>
  <si>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</si>
  <si>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LUZ SOLAR PARTNERS 3-7 AGGREGATE</t>
  </si>
  <si>
    <t>KRAMER_2_SEGS89</t>
  </si>
  <si>
    <t>LUZ SOLAR PARTNERS 8-9 AGGREGATE</t>
  </si>
  <si>
    <t>KRNCNY_6_UNIT</t>
  </si>
  <si>
    <t>LAFRES_6_QF</t>
  </si>
  <si>
    <t>LA FRESA QFS</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</si>
  <si>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</si>
  <si>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</si>
  <si>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</si>
  <si>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</si>
  <si>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</si>
  <si>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</si>
  <si>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</si>
  <si>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</si>
  <si>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</si>
  <si>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</si>
  <si>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</si>
  <si>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</si>
  <si>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</si>
  <si>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</si>
  <si>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</si>
  <si>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</si>
  <si>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</si>
  <si>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</si>
  <si>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</si>
  <si>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</si>
  <si>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</si>
  <si>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</si>
  <si>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</si>
  <si>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</si>
  <si>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</si>
  <si>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</si>
  <si>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</si>
  <si>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</si>
  <si>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</si>
  <si>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</si>
  <si>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</si>
  <si>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</si>
  <si>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</si>
  <si>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</si>
  <si>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</si>
  <si>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</si>
  <si>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</si>
  <si>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</si>
  <si>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</si>
  <si>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</si>
  <si>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</si>
  <si>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</si>
  <si>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</si>
  <si>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</si>
  <si>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</si>
  <si>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</si>
  <si>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</si>
  <si>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</si>
  <si>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</si>
  <si>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</si>
  <si>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</si>
  <si>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</si>
  <si>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</si>
  <si>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</si>
  <si>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</si>
  <si>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</si>
  <si>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RHODIA INC. (RHONE-POULENC)</t>
  </si>
  <si>
    <t>STIGCT_2_LODI</t>
  </si>
  <si>
    <t>LODI STIG UNIT</t>
  </si>
  <si>
    <t>STNRES_1_UNIT</t>
  </si>
  <si>
    <t>STANISLAUS WASTE ENERGY CO.</t>
  </si>
  <si>
    <t>STOILS_1_UNITS</t>
  </si>
  <si>
    <t>CHEVRON RICHMOND REFINERY</t>
  </si>
  <si>
    <t>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</si>
  <si>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r>
      <t>Contact Information --</t>
    </r>
    <r>
      <rPr>
        <sz val="12"/>
        <rFont val="Times New Roman"/>
        <family val="1"/>
      </rPr>
      <t xml:space="preserve"> Provide this information to facilitate review of the filing.</t>
    </r>
  </si>
  <si>
    <t>Claimed resource plus countable from prior bucket  (MW)
(K) = (L) + Total of Table 2</t>
  </si>
  <si>
    <r>
      <t>Program Operator –</t>
    </r>
    <r>
      <rPr>
        <sz val="12"/>
        <rFont val="Times New Roman"/>
        <family val="1"/>
      </rPr>
      <t xml:space="preserve"> The entity that will physically dispatch the program.</t>
    </r>
  </si>
  <si>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</si>
  <si>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</si>
  <si>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</si>
  <si>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</si>
  <si>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</si>
  <si>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</si>
  <si>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</si>
  <si>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</si>
  <si>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</si>
  <si>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</si>
  <si>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</si>
  <si>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MIRLOM_2_TEMESC</t>
  </si>
  <si>
    <t>MWD Temescal Hydroelectric Recovery Plan</t>
  </si>
  <si>
    <t>MOJAVE_1_SIPHON</t>
  </si>
  <si>
    <t>MOJAVE SIPHON POWER PLANT</t>
  </si>
  <si>
    <t>OGDEN POWER PACIFIC, INC.(MT LASSEN)</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</si>
  <si>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</si>
  <si>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</si>
  <si>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</si>
  <si>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</si>
  <si>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t>Summary Table 6
Necessary Flows across into NP26 and SP26</t>
  </si>
  <si>
    <t>Summary Table 6, Necessary Flows into NP26 and SP26</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</si>
  <si>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</si>
  <si>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</si>
  <si>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</si>
  <si>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</si>
  <si>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</si>
  <si>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</si>
  <si>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</si>
  <si>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</si>
  <si>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</si>
  <si>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</si>
  <si>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</si>
  <si>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</si>
  <si>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Percentage of All RA Resources</t>
  </si>
  <si>
    <t xml:space="preserve">Total Resource Adequacy Capacity </t>
  </si>
  <si>
    <t>Scheduling Coordinator:</t>
  </si>
  <si>
    <t>Subtotal</t>
  </si>
  <si>
    <t>Consistent with Rules 1 and 2.4 of the CPUC's Rules of Practice and</t>
  </si>
  <si>
    <t>DOUBLE "C" LIMITED</t>
  </si>
  <si>
    <t>DONALD VON RAESFELD POWER PROJECT</t>
  </si>
  <si>
    <t>EASTWD_7_UNIT</t>
  </si>
  <si>
    <t>EASTWOOD PUMP-GEN</t>
  </si>
  <si>
    <t>EDMONS_2_NSPIN</t>
  </si>
  <si>
    <t>HYPOWER, INC. (FORKS OF BUTTE)</t>
  </si>
  <si>
    <t>SUNRAY ENERGY, INC. - SEGS 1</t>
  </si>
  <si>
    <t>GATWAY_2_PL1X3</t>
  </si>
  <si>
    <t>GATEWAY GENERATING STATION</t>
  </si>
  <si>
    <t>GEYS17_2_BOTRCK</t>
  </si>
  <si>
    <t>GILROY ENERGY CENTER, UNIT #3</t>
  </si>
  <si>
    <t>GOLETA_6_TAJIGS</t>
  </si>
  <si>
    <t>SANTA CRUZ LANDFILL GENERATING PLANT</t>
  </si>
  <si>
    <t>PE - BERKELEY, INC.</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</si>
  <si>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</si>
  <si>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</si>
  <si>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</si>
  <si>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</si>
  <si>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</si>
  <si>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</si>
  <si>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</si>
  <si>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GAS RECOVERY SYS. (NEWBY ISLAND 2)</t>
  </si>
  <si>
    <t>MONLTH_6_BOREL</t>
  </si>
  <si>
    <t>BOREL HYDRO UNITS 1-3 AGGREGATE</t>
  </si>
  <si>
    <t>MONTPH_7_UNITS</t>
  </si>
  <si>
    <t>MONTICELLO HYDRO AGGREGATE</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</si>
  <si>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</si>
  <si>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</si>
  <si>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</si>
  <si>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</si>
  <si>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</si>
  <si>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</si>
  <si>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</si>
  <si>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</si>
  <si>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</si>
  <si>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</si>
  <si>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</si>
  <si>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MOSS LANDING POWER BLOCK 1</t>
  </si>
  <si>
    <t>MOSSLD_2_PSP2</t>
  </si>
  <si>
    <t>Mountainview Gen Sta. Unit 4</t>
  </si>
  <si>
    <t>SBERDO_2_QF</t>
  </si>
  <si>
    <t>SAN BERADINO QFS</t>
  </si>
  <si>
    <t>SBERDO_2_SNTANA</t>
  </si>
  <si>
    <t>SANTA ANA PSP</t>
  </si>
  <si>
    <t>SBERDO_6_MILLCK</t>
  </si>
  <si>
    <t>MILL CREEK PSP</t>
  </si>
  <si>
    <t>SEARLS_7_ARGUS</t>
  </si>
  <si>
    <t>NORTH AMERICAN ARGUS</t>
  </si>
  <si>
    <t>SEARLS_7_WESTEN</t>
  </si>
  <si>
    <t>NORTH AMERICAN WESTEND</t>
  </si>
  <si>
    <t>SEAWST_6_LAPOS</t>
  </si>
  <si>
    <t>SEA WEST WIND QF AGGREGATION</t>
  </si>
  <si>
    <t>SEGS_1_SEGS2</t>
  </si>
  <si>
    <t>SGREGY_6_SANGER</t>
  </si>
  <si>
    <t>DYNAMIS COGEN</t>
  </si>
  <si>
    <t>SLUISP_2_UNITS</t>
  </si>
  <si>
    <t>SAN LUIS (GIANELLI) PUMP-GEN (AGGREGATE)</t>
  </si>
  <si>
    <t>SLYCRK_1_UNIT 1</t>
  </si>
  <si>
    <t>SLY CREEK HYDRO</t>
  </si>
  <si>
    <t>SMARQF_1_UNIT 1</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</si>
  <si>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</si>
  <si>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</si>
  <si>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</si>
  <si>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</si>
  <si>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</si>
  <si>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</si>
  <si>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</si>
  <si>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</si>
  <si>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</si>
  <si>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</si>
  <si>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</si>
  <si>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</si>
  <si>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</si>
  <si>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</si>
  <si>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SMALL QF AGGREGATION - SAN DIEGO</t>
  </si>
  <si>
    <t>MTNLAS_6_UNIT</t>
  </si>
  <si>
    <t>MTNPOS_1_UNIT</t>
  </si>
  <si>
    <t>MT.POSO COGENERATION CO.</t>
  </si>
  <si>
    <t>MTWIND_1_UNIT 1</t>
  </si>
  <si>
    <t>Mountain View Power Project I</t>
  </si>
  <si>
    <t>MTWIND_1_UNIT 2</t>
  </si>
  <si>
    <t>Mountain View Power Project II</t>
  </si>
  <si>
    <t>MTWIND_1_UNIT 3</t>
  </si>
  <si>
    <t>MANDALAY GEN STA. UNIT 3</t>
  </si>
  <si>
    <t>MNTAGU_7_NEWBYI</t>
  </si>
  <si>
    <t>ARCOGN_2_UNITS</t>
  </si>
  <si>
    <t>WATSON COGENERATION COMPANY</t>
  </si>
  <si>
    <t>BALCHS_7_UNIT 1</t>
  </si>
  <si>
    <t>BALCH 1 PH UNIT 1</t>
  </si>
  <si>
    <t>BALCHS_7_UNIT 2</t>
  </si>
  <si>
    <t>BALCH 2 PH UNIT 2</t>
  </si>
  <si>
    <t>BALCHS_7_UNIT 3</t>
  </si>
  <si>
    <t>BALCH 2 PH UNIT 3</t>
  </si>
  <si>
    <t>BARRE_2_QF</t>
  </si>
  <si>
    <t>BARRE QFS</t>
  </si>
  <si>
    <t>NTC/MCRD COGENERATION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</si>
  <si>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</si>
  <si>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</si>
  <si>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</si>
  <si>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</si>
  <si>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</si>
  <si>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</si>
  <si>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</si>
  <si>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</si>
  <si>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</si>
  <si>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</si>
  <si>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</si>
  <si>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</si>
  <si>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</si>
  <si>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</si>
  <si>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</si>
  <si>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</si>
  <si>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</si>
  <si>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</si>
  <si>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</si>
  <si>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</si>
  <si>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</si>
  <si>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</si>
  <si>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</si>
  <si>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RICHMN_7_BAYENV</t>
  </si>
  <si>
    <t>BAY ENVIRONMENTAL (NOVE POWER)</t>
  </si>
  <si>
    <t>RIOBRV_6_UNIT 1</t>
  </si>
  <si>
    <t>RIOOSO_1_QF</t>
  </si>
  <si>
    <t>SMALL QF AGGREGATION - GRASS VALLEY</t>
  </si>
  <si>
    <t>ROLLIN_6_UNIT</t>
  </si>
  <si>
    <t>ROLLINS HYDRO</t>
  </si>
  <si>
    <t>CROKET_7_UNIT</t>
  </si>
  <si>
    <t>CROCKETT COGEN</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</si>
  <si>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</si>
  <si>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</si>
  <si>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</si>
  <si>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</si>
  <si>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</si>
  <si>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</si>
  <si>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This table takes the Necessary Flows determined in Summary Table 6 and compares them to the LSE's allocation for Path 26 capacity, either flowing north or south.  The summary table draws the appropriate Path 26 Allocation from the LSE Allocations page and compares allocations versus necessary flows and determines whether the LSE has overused their allocation.  Compliance on this table is shown in Column D of Summary Table 7; compliance is shown via a blue '0', while non compliance is a positive number in red.</t>
  </si>
  <si>
    <t>BLYTHE_1_SOLAR1</t>
  </si>
  <si>
    <t>Blythe Solar 1 Project</t>
  </si>
  <si>
    <t>CHINO_2_SOLAR</t>
  </si>
  <si>
    <t>Chino RT Solar 1</t>
  </si>
  <si>
    <t>ELCAJN_6_LM6K</t>
  </si>
  <si>
    <t>FLOWD1_6_ALTPP1</t>
  </si>
  <si>
    <t>ALTAMONT POWER LLC (PARTNERS 1)</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</si>
  <si>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</si>
  <si>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</si>
  <si>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</si>
  <si>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</si>
  <si>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</si>
  <si>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</si>
  <si>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</si>
  <si>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</si>
  <si>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</si>
  <si>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</si>
  <si>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</si>
  <si>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</si>
  <si>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</si>
  <si>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</si>
  <si>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</si>
  <si>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USWNDR_2_SMUD</t>
  </si>
  <si>
    <t>SOLANO WIND FARM</t>
  </si>
  <si>
    <t>Month</t>
  </si>
  <si>
    <t>PGE</t>
  </si>
  <si>
    <t>Table 5- Incremental Local Area LCR Allocations (MW)</t>
  </si>
  <si>
    <t>Local Area - incremental - Please consult instructions</t>
  </si>
  <si>
    <t>Final Load Forecast for RA Compliance</t>
  </si>
  <si>
    <t>BUCKBL_2_PL1X3</t>
  </si>
  <si>
    <t>OGROVE_6_PL1X2</t>
  </si>
  <si>
    <t>VACADX_1_SOLAR</t>
  </si>
  <si>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</si>
  <si>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</si>
  <si>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</si>
  <si>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</si>
  <si>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</si>
  <si>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</si>
  <si>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</si>
  <si>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</si>
  <si>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</si>
  <si>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</si>
  <si>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</si>
  <si>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</si>
  <si>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</si>
  <si>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</si>
  <si>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</si>
  <si>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</si>
  <si>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</si>
  <si>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</si>
  <si>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</si>
  <si>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VEDDER_1_SEKERN</t>
  </si>
  <si>
    <t>TEXACO EXPLORATION &amp; PROD (SE KERN RIVER</t>
  </si>
  <si>
    <t>VESTAL_2_KERN</t>
  </si>
  <si>
    <t>KERN RIVER PH 3 UNITS 1 &amp; 2 AGGREGATE</t>
  </si>
  <si>
    <t>SIERRA POWER CORPORATION</t>
  </si>
  <si>
    <t>Local RA (MW)</t>
  </si>
  <si>
    <r>
      <t xml:space="preserve">The Summary Tabs of the RA workbook tabulate data from the supporting resource worksheets, and consist of the two Summary Sheets - the Year Ahead Summary and the Month Ahead Summary Page.  The Local RA Template is still separate from the System Template.  The Year Ahead and Month Ahead Summary Pages include the eight Summary Tables discussed below.  In order to prevent manual error, the Summary Tab is now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</si>
  <si>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The Month Ahead Summary Page skips the step in Cells E10 and F10, and the final System RA obligation is computed in Cell E12.  DR capacity, RMR Allocations, and CAM Allocations are pulled from the appropriate worksheets and are not entered manually.</t>
  </si>
  <si>
    <r>
      <t xml:space="preserve">Resource Adequacy Capacity (MW) </t>
    </r>
    <r>
      <rPr>
        <sz val="12"/>
        <rFont val="Times New Roman"/>
        <family val="1"/>
      </rPr>
      <t>– This quantity is totaled automatically from the four Resource Category columns to the right, and represents the quantity of capacity that the LSE has under contract and that will be counted toward RAR for the Filing Month.  Note: the quantity of Resource Adequacy Capacity cannot exceed the NQC for the resource.  Also note that any changes to Resource Adequacy Capacity during the RA month must be identified in a separate row entry.  There is a formula in this column, so do not enter any information here.  Actual MW of procurement is entered in the columns related to Resource Category to the right.</t>
    </r>
  </si>
  <si>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</si>
  <si>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</si>
  <si>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</si>
  <si>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 xml:space="preserve">The template requires each LSE to identify the specific resources that will supply capacity to meet its own RAR.  For compliance purposes, an LSE may count capacity toward its System RAR obligation in each of the four resource categories or buckets up to the “Maximum Cumulative Countable Capacity Levels” shown in Summary Table 3, Column J.   This Maximum Cumulative Capacity is based on the 115% System RAR, not the 90% year-ahead total.  The Physical Resource Page and the Import pages have been combined into one sheet, and some columns have been rearranged to facilitate data capture.  </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</si>
  <si>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</si>
  <si>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</si>
  <si>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</si>
  <si>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</si>
  <si>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</si>
  <si>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</si>
  <si>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</si>
  <si>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</si>
  <si>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</si>
  <si>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</si>
  <si>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</si>
  <si>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</si>
  <si>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</si>
  <si>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</si>
  <si>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FPL Energy Montezuma Wind</t>
  </si>
  <si>
    <t>Blythe Energy Center</t>
  </si>
  <si>
    <t>Center Peaker</t>
  </si>
  <si>
    <t>CHILLS_1_SYCENG</t>
  </si>
  <si>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</si>
  <si>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</si>
  <si>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</si>
  <si>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</si>
  <si>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</si>
  <si>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</si>
  <si>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</si>
  <si>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</si>
  <si>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</si>
  <si>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</si>
  <si>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</si>
  <si>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</si>
  <si>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</si>
  <si>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</si>
  <si>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</si>
  <si>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</si>
  <si>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</si>
  <si>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</si>
  <si>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</si>
  <si>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</si>
  <si>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</si>
  <si>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</si>
  <si>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</si>
  <si>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</si>
  <si>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</si>
  <si>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</si>
  <si>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</si>
  <si>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</si>
  <si>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</si>
  <si>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</si>
  <si>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</si>
  <si>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</si>
  <si>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</si>
  <si>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</si>
  <si>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</si>
  <si>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</si>
  <si>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</si>
  <si>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</si>
  <si>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</si>
  <si>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</si>
  <si>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</si>
  <si>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</si>
  <si>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</si>
  <si>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Total RA Capcity</t>
  </si>
  <si>
    <t>IOU</t>
  </si>
  <si>
    <t>Bucket DR</t>
  </si>
  <si>
    <t>Non-LCR</t>
  </si>
  <si>
    <t>San Diego-IV</t>
  </si>
  <si>
    <t>I_Phys_Res_Import_RA_Res</t>
  </si>
  <si>
    <t>III_Demand_Response</t>
  </si>
  <si>
    <t>RMR and CAM Allocations</t>
  </si>
  <si>
    <t>Sum of Resource Category DR</t>
  </si>
  <si>
    <t>II_Construction</t>
  </si>
  <si>
    <t xml:space="preserve"> #1 Bucket</t>
  </si>
  <si>
    <t>#1,2  Buckets</t>
  </si>
  <si>
    <t xml:space="preserve"> #1,2,3  Buckets</t>
  </si>
  <si>
    <t>#1,2,3,4  Buckets, Category DR</t>
  </si>
  <si>
    <t>Resource Category #4 Bucket and DR Bucket</t>
  </si>
  <si>
    <t xml:space="preserve"> RMR and CAM Allocations</t>
  </si>
  <si>
    <t>Coincident Peak Demand</t>
  </si>
  <si>
    <t xml:space="preserve">CEC Coincident Peak Estimate for Comparison </t>
  </si>
  <si>
    <t>Category #4 and DR Buckets</t>
  </si>
  <si>
    <t>Category #4 and DR Buckets, Bucket #3</t>
  </si>
  <si>
    <t>Category #4 and DR Buckets, Bucket #3,# 2</t>
  </si>
  <si>
    <t>Category #4 and DR Buckets, Bucket #3,#2,#1</t>
  </si>
  <si>
    <t>RMR+CAM</t>
  </si>
  <si>
    <t>ALTA3A_2_CPCE8</t>
  </si>
  <si>
    <t>ALTA4B_2_CPCW6</t>
  </si>
  <si>
    <t>ANAHM_2_CANYN1</t>
  </si>
  <si>
    <t>ANAHM_2_CANYN2</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</si>
  <si>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</si>
  <si>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</si>
  <si>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</si>
  <si>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</si>
  <si>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</si>
  <si>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</si>
  <si>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</si>
  <si>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</si>
  <si>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</si>
  <si>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</si>
  <si>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</si>
  <si>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</si>
  <si>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</si>
  <si>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</si>
  <si>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</si>
  <si>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</si>
  <si>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</si>
  <si>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</si>
  <si>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</si>
  <si>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MIRLOM_2_ONTARO</t>
  </si>
  <si>
    <t>MRCHNT_2_PL1X3</t>
  </si>
  <si>
    <t>OLINDA_2_LNDFL2</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</si>
  <si>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</si>
  <si>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</si>
  <si>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</si>
  <si>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</si>
  <si>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</si>
  <si>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</si>
  <si>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</si>
  <si>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</si>
  <si>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</si>
  <si>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</si>
  <si>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</si>
  <si>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</si>
  <si>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</si>
  <si>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</si>
  <si>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</si>
  <si>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</si>
  <si>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</si>
  <si>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</si>
  <si>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</si>
  <si>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</si>
  <si>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</si>
  <si>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</si>
  <si>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</si>
  <si>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</si>
  <si>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</si>
  <si>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</si>
  <si>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</si>
  <si>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</si>
  <si>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</si>
  <si>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</si>
  <si>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</si>
  <si>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</si>
  <si>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t>CalPeak Power Enterprise Unit 1</t>
  </si>
  <si>
    <t>Garnet Winds Aggregation</t>
  </si>
  <si>
    <t>BIG CREEK WATER WORKS - CEDAR FLAT</t>
  </si>
  <si>
    <t>Combie South</t>
  </si>
  <si>
    <t>CLEAR LAKE UNIT 1</t>
  </si>
  <si>
    <t>Lake Hodges Pumped Storage-Unit1</t>
  </si>
  <si>
    <t>Lake Hodges Pumped Storage-Unit2</t>
  </si>
  <si>
    <t>Ontario RT Solar</t>
  </si>
  <si>
    <t>Desert Star Energy Center</t>
  </si>
  <si>
    <t>Brea Power II</t>
  </si>
  <si>
    <t>CalPeak Power Panoche Unit 1</t>
  </si>
  <si>
    <t>Renwind re-powering project</t>
  </si>
  <si>
    <t>Redlands RT Solar</t>
  </si>
  <si>
    <t>Five Points Solar Station</t>
  </si>
  <si>
    <t>Westside Solar Station</t>
  </si>
  <si>
    <t>Stroud Solar Station</t>
  </si>
  <si>
    <t>McKittrick Cogen</t>
  </si>
  <si>
    <t>Vasco Wind</t>
  </si>
  <si>
    <t>CalPeak Power Vaca Dixon Unit 1</t>
  </si>
  <si>
    <t>Rialto RT Solar</t>
  </si>
  <si>
    <t>Windstar</t>
  </si>
  <si>
    <t xml:space="preserve">Table 5 is one of the only other area in the LSE Allocation tab that the LSE can enter information.  This table will need to be filled in with incremental Local RA obligations pursuant to directions in the 2013 RA Guide.  Table 8 of the Summary Month Ahead tab will then use this information along with the LCR information from table 3 to determine if the local obligation has been fulfilled for the associated month. </t>
  </si>
  <si>
    <t>The information for the ID and Local Area tab is taken from the CAISO NQC list for 2013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</si>
  <si>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</si>
  <si>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Table 6 computes the amount of necessary flow into the two zones of California, SP26 and NP26.  This is to properly account for constraints on flows across Path 26. RAR for this table is computed from the TAC area specific Peak Demands computed in Summary Table 1.  A Zonal RAR is established for the zone, resources are summed by zone to meet it, and a necessary flow across Path 26 is computed in column E.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that must be matched with an allocation of transfer capability across Path 26.</t>
  </si>
  <si>
    <t>DR Bucket - No MCC limit on bucket, but resources are to be available at least 24 hours in a month.</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</si>
  <si>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</si>
  <si>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</si>
  <si>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</si>
  <si>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</si>
  <si>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</si>
  <si>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</si>
  <si>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r>
      <t xml:space="preserve">Resource Adequacy Capacity (MW) – </t>
    </r>
    <r>
      <rPr>
        <sz val="12"/>
        <rFont val="Times New Roman"/>
        <family val="1"/>
      </rPr>
      <t xml:space="preserve">The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</si>
  <si>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Table 5 shows the Minimum Cumulative Requirement (MCR) as percentages of Total Resources Shown and in absolute MW.  This is the minimum amount of cumulative capacity the LSE must provide in Bucket 4 and DR; Buckets 4 &amp; 3 and DR; Buckets 4 &amp; 3 &amp; 2 and DR; and all buckets total.  This is the point of compliance for the LSEs.  Each LSE has to provide AT LEAST a specific amount of capacity in each of these minimum buckets.  Table 5 automatically shows the LSE's short/long position in the minimum buckets, and automatically displays whether the LSE is "Compliant" or "Non-Compliant" at each level. The percentages used here may not be the same as the minimum percentages used in Summary Table 4; the MCC percentages used to compute countable resources are higher than the minimum percentages used for compliance. This is due to the 90% procurement obligation, although the MCC percentages are relative to the full 115% RAR.</t>
  </si>
  <si>
    <t>Worksheet Tab Name = I_Phys_Res_Import_Res</t>
  </si>
  <si>
    <t>II.   Resources Under Construction</t>
  </si>
  <si>
    <t xml:space="preserve">Worksheet Tab Name = II_Construc  </t>
  </si>
  <si>
    <t>III.    Demand Response: DR Capacity</t>
  </si>
  <si>
    <t>Worksheet Tab Name = III_Demand_Response</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</si>
  <si>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</si>
  <si>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</si>
  <si>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t xml:space="preserve">Load migration adjustments may be made between the year ahead forecasts and the month ahead filings during 2012. In accordance with D.10-06-036 (at OP 6e) LSEs are to file changes to their load forecasts up to 25 days before the due date of the month-ahead compliance filing.  For the month ahead filings, the impacts of load migration will be accounted for in the LSE Allocation tab.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tab. Summary Table 1 in the Month Ahead Summary Page will then sum the adjusted amount and the year ahead forecast to determine the LSE's RA obligation. </t>
  </si>
  <si>
    <t xml:space="preserve">Summary Table 1 is automated to draw all information from the "LSE Allocations" spreadsheet.  The Year Ahead Summary Page will draw information from the LSE Allocations tab.  If the LSE has not entered load migration into those rows,  then the load forecast will be only the Year Ahead Forecast.  Summary Table 1 draws updated load information from the LSE Allocations tab in Cells E6-F8, grosses it up for the 115% PRM (Cells E9 and F9), and computes the 90% Year Ahead Requirement (Cells E10 and F10).  Summary Table 1 then subtracts 115% of DR credit, RMR and CAM allocations for each zone (Cells E11 and F11), rounds the result to the tenth decimal place in accordance with this year's RA decision D.12-06-025, and delivers the Zonal RAR in Cells E12 and F12.  Then the Zonal RA obligation is summed into a year ahead RA obligation in E13.  </t>
  </si>
  <si>
    <t>Category #1 Bucket:  Greater than or equal to the ULR monthly hours. These are for May through September, respectively: 30, 40, 40, 60, and 40.</t>
  </si>
  <si>
    <t>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t>
  </si>
  <si>
    <t>RESOURCE_ID</t>
  </si>
  <si>
    <t xml:space="preserve">
Generator Name</t>
  </si>
  <si>
    <t>Local RA obligations have not been netted for DR. The DR is now netted in the Summary table 8.</t>
  </si>
  <si>
    <t xml:space="preserve">Worksheet II.  RESOURCES </t>
  </si>
  <si>
    <t>Blank Row for Spacing</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</si>
  <si>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</si>
  <si>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</si>
  <si>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Local RA</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</si>
  <si>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</si>
  <si>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This table takes the LSEs Incremental Local Area LCR Allocations (reported in table 5 of the LSE Allocation tab) , and sums them with the LSE's existing Local RA obligation.  New for 2013 RA compliance year,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</si>
  <si>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Table 6- Monthly Flexible Capacity Targets (MW)</t>
  </si>
  <si>
    <t>Procured 
Flexible MW</t>
  </si>
  <si>
    <t xml:space="preserve">The LSE Allocation spreadsheet is protected, and the entire sheet except for Table 4 and 5 is protected.  LSEs are able to input information into Table 4 and 5, but not any other Tables.  The Energy Division will update this information as needed for CAM Allocations and RMR adjustments, and the LSE will receive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allocations, Path 26 allocations, DR allocations, Flexibility RA targets (only for 2014), year ahead load forecasts, and load migration adjustments.  </t>
  </si>
  <si>
    <t>Monthly 
Flexible Target</t>
  </si>
  <si>
    <t>Excess or shortage from target</t>
  </si>
  <si>
    <t xml:space="preserve">Summary Table 9, Monthly Flexibility Targets </t>
  </si>
  <si>
    <r>
      <t>Local RA (MW):</t>
    </r>
    <r>
      <rPr>
        <sz val="12"/>
        <rFont val="Times New Roman"/>
        <family val="1"/>
      </rPr>
      <t xml:space="preserve"> This column is used to tabulate the Local RA MW that the LSE is using to count towards their Local RA obligations during the course of 2014.  This column is tabulated on the Month Ahead summary tab in Summary Table 8,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</si>
  <si>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r>
      <t xml:space="preserve">RAR Capacity Effective Start Date – </t>
    </r>
    <r>
      <rPr>
        <sz val="12"/>
        <rFont val="Times New Roman"/>
        <family val="1"/>
      </rPr>
      <t>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2014 and last through December 31 2014 start 1/1/2014.</t>
    </r>
  </si>
  <si>
    <r>
      <t xml:space="preserve">RAR Capacity Effective End Date – </t>
    </r>
    <r>
      <rPr>
        <sz val="12"/>
        <rFont val="Times New Roman"/>
        <family val="1"/>
      </rPr>
      <t>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2014 and last through December 31 2014 end on 12/31/2014, not just the last day of the month.  Even if capacity levels change per month, please do not just list the last day of the current RA month.</t>
    </r>
  </si>
  <si>
    <r>
      <t xml:space="preserve">Resource Category – </t>
    </r>
    <r>
      <rPr>
        <sz val="12"/>
        <rFont val="Times New Roman"/>
        <family val="1"/>
      </rPr>
      <t>These columns separate RA resources into categories based on physical or contractual operating limitations.  This is where the LSE enters MW values of procurement for resources.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  The five Resource Categories for the 2014 Year-Ahead RA Filing are:</t>
    </r>
  </si>
  <si>
    <t>Post July 18, 2013</t>
  </si>
  <si>
    <t xml:space="preserve">SB 695 allowed the reopening of Direct Access beginning in April 2010.  In order to ensure that local RA obligations are met when load migrates between LSEs, D.10-12-038 adopted a local true up methodology.  Please refer to D.10-12-038 or the 2014 RA Guide for directions on this process.  </t>
  </si>
  <si>
    <t xml:space="preserve">This template is sent by email to each LSE using the Commission's Secure FTP application, and then also protected with a password specified by the LSE in cell H1 of the Physical Resource page; that password will be applied to subsequent submission of templates to Energy Division and submissions by Energy Division to the LSE such as revised allocations.  If the LSE leaves this cell blank, there will be no password attached to information mailed by Energy Division back to the LSE.  If the LSE protects the spreadsheet with a password, they must notify Energy Division so it can be opened for review.  Filings are due according to the schedule laid out in the 2014 RA Guide.  </t>
  </si>
  <si>
    <t>This template ensures that each LSE owns or contracts for sufficient RA capacity to meet its Resource Adequacy Requirement (RAR).  This constitutes the System RAR year ahead and month ahead filing template for the 2014 compliance year.  Please also consult the 2014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2013 RA  compliance year, and LSEs are encouraged to read the 2014 RA Guide for an explanation of the changes made to conform to D.13-06-024.</t>
  </si>
  <si>
    <t>ALPSLR_1_NTHSLR</t>
  </si>
  <si>
    <t>ALPSLR_1_SPSSLR</t>
  </si>
  <si>
    <t>ALT6DN_2_WIND7</t>
  </si>
  <si>
    <t>ALT6DS_2_WIND9</t>
  </si>
  <si>
    <t>AVSOLR_2_SOLAR</t>
  </si>
  <si>
    <t>BRDSLD_2_SHLO3B</t>
  </si>
  <si>
    <t>Shiloh IV Wind Project</t>
  </si>
  <si>
    <t>BREGGO_6_SOLAR</t>
  </si>
  <si>
    <t>NRG Borrego Solar One</t>
  </si>
  <si>
    <t>BUCKWD_1_NPALM1</t>
  </si>
  <si>
    <t>North Palm Springs 1A</t>
  </si>
  <si>
    <t>CATLNA_2_SOLAR</t>
  </si>
  <si>
    <t>Catalina Solar - Phases 1 and 2</t>
  </si>
  <si>
    <t>COCOPP_2_CTG1</t>
  </si>
  <si>
    <t>GENON MARSH LANDING GEN STATION UNIT 1</t>
  </si>
  <si>
    <t>COCOPP_2_CTG2</t>
  </si>
  <si>
    <t>GENON MARSH LANDING GEN STATION UNIT 2</t>
  </si>
  <si>
    <t>COCOPP_2_CTG3</t>
  </si>
  <si>
    <t>GENON MARSH LANDING GEN STATION UNIT 3</t>
  </si>
  <si>
    <t>COCOPP_2_CTG4</t>
  </si>
  <si>
    <t>GENON MARSH LANDING GEN STATION UNIT 4</t>
  </si>
  <si>
    <t>CONTRL_1_CASAD3</t>
  </si>
  <si>
    <t>Mammoth G3</t>
  </si>
  <si>
    <t>ELSEGN_2_UN1011</t>
  </si>
  <si>
    <t>ELSEGN_2_UN2021</t>
  </si>
  <si>
    <t>JAWBNE_2_NSRWND</t>
  </si>
  <si>
    <t>KELSO_2_UNITS</t>
  </si>
  <si>
    <t xml:space="preserve">Los Esteros Expansion </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</si>
  <si>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</si>
  <si>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</si>
  <si>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</si>
  <si>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</si>
  <si>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</si>
  <si>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</si>
  <si>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</si>
  <si>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</si>
  <si>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</si>
  <si>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</si>
  <si>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</si>
  <si>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</si>
  <si>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</si>
  <si>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</si>
  <si>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</si>
  <si>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</si>
  <si>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</si>
  <si>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</si>
  <si>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</si>
  <si>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</si>
  <si>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</si>
  <si>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</si>
  <si>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</si>
  <si>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</si>
  <si>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</si>
  <si>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</si>
  <si>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</si>
  <si>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</si>
  <si>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</si>
  <si>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</si>
  <si>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</si>
  <si>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</si>
  <si>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</si>
  <si>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</si>
  <si>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</si>
  <si>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</si>
  <si>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</si>
  <si>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</si>
  <si>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</si>
  <si>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</si>
  <si>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</si>
  <si>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</si>
  <si>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</si>
  <si>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</si>
  <si>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</si>
  <si>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</si>
  <si>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</si>
  <si>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HURON_6_SOLAR</t>
  </si>
  <si>
    <t>CAVLSR_2_BSOLAR</t>
  </si>
  <si>
    <t>OAK C_1_EBMUD</t>
  </si>
  <si>
    <t>RA obligations (Local, Flexible, and System) are now being rounded to the whole MW for compliance purposes pursuant to D.13-06-024.</t>
  </si>
  <si>
    <t xml:space="preserve"> Flexibility Targets have been added to this template to capture the Month-ahead flexibility RA targets. The Summary Month ahead now includes Table 9 which reports the monthly flexibility target and calculates what is being reported for the compliance month. The Year ahead flexibility targets should be reported in the Local Year-ahead template which is now being called "Year-Ahead Local/Flexibility template"</t>
  </si>
  <si>
    <t xml:space="preserve">Table is 6 has recently been inserted for LSEs to enter their month specific RA Flexibility targets.  These MW targets are drawn into Table 8 of the Month Ahead Summary tab to inform the LSE as to how much Flexible RA MW the LSE has procured relative to their targets.  This is not a binding obligation, and the LSE will not be penalized for not satisfying the target.   </t>
  </si>
  <si>
    <t>This table draws the LSE's allocated monthly flexibility target allocation (reported in table 6 of the LSE Allocation tab). Column C sums the flexible capacity MW value from the Physical Resource Import page. Column D reports any excess or shortage in meeting the monthly flexibility targets.  The LSE will not be penalized relative to the Flexibility MW targets.</t>
  </si>
  <si>
    <t>Worksheet I. Physical Resources in ISO Control Area and Import RA resources from outside ISO control Area</t>
  </si>
  <si>
    <t xml:space="preserve">Table 3 - Other Allocations (MW) </t>
  </si>
  <si>
    <t>Peak Demand for Month of Calendar 2014 (MW)</t>
  </si>
  <si>
    <t xml:space="preserve">Table 1: Results of Energy Commission Review and Adjustment to the 2014 Year-Ahead Load Forecast of </t>
  </si>
  <si>
    <t xml:space="preserve">Table 2: 2014 Demand Response Resources </t>
  </si>
  <si>
    <t>Table 4: Peak Demand Adjustments to account for Load Migration during 2014 (MW) - please see instructions</t>
  </si>
  <si>
    <t>Flexible Resource List</t>
  </si>
  <si>
    <t>Committed Flexible RA (MW)</t>
  </si>
  <si>
    <t>Eligible Flexible resource</t>
  </si>
  <si>
    <r>
      <rPr>
        <b/>
        <sz val="12"/>
        <rFont val="Times New Roman"/>
        <family val="1"/>
      </rPr>
      <t xml:space="preserve">Eligible Flexible RA resource : </t>
    </r>
    <r>
      <rPr>
        <sz val="12"/>
        <rFont val="Times New Roman"/>
        <family val="1"/>
      </rPr>
      <t>This column is used to show wheather the resource under contract is an eligible flexible resource located on the EFC list.  The column is populated automatically when a Scheduling Resource ID is selected in column C.  If the resource selected</t>
    </r>
    <r>
      <rPr>
        <b/>
        <sz val="12"/>
        <rFont val="Times New Roman"/>
        <family val="1"/>
      </rPr>
      <t xml:space="preserve"> is an eligible flexible resource</t>
    </r>
    <r>
      <rPr>
        <sz val="12"/>
        <rFont val="Times New Roman"/>
        <family val="1"/>
      </rPr>
      <t xml:space="preserve">, located on the EFC list, then the cell will be populated with a </t>
    </r>
    <r>
      <rPr>
        <b/>
        <sz val="12"/>
        <rFont val="Times New Roman"/>
        <family val="1"/>
      </rPr>
      <t>"Yes"</t>
    </r>
    <r>
      <rPr>
        <sz val="12"/>
        <rFont val="Times New Roman"/>
        <family val="1"/>
      </rPr>
      <t>. If the the resource selected</t>
    </r>
    <r>
      <rPr>
        <b/>
        <sz val="12"/>
        <rFont val="Times New Roman"/>
        <family val="1"/>
      </rPr>
      <t xml:space="preserve"> is not an eligable flexible resourc</t>
    </r>
    <r>
      <rPr>
        <sz val="12"/>
        <rFont val="Times New Roman"/>
        <family val="1"/>
      </rPr>
      <t xml:space="preserve">e, located on the EFC list, then the cell will be populated with a </t>
    </r>
    <r>
      <rPr>
        <b/>
        <sz val="12"/>
        <rFont val="Times New Roman"/>
        <family val="1"/>
      </rPr>
      <t>"No"</t>
    </r>
    <r>
      <rPr>
        <sz val="12"/>
        <rFont val="Times New Roman"/>
        <family val="1"/>
      </rPr>
      <t xml:space="preserve">.  </t>
    </r>
  </si>
  <si>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2014 flexibility targets.  This column is tabulated on the month ahead summary tab in Summary Table 9, but not on the Year Ahead summary tab.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</si>
  <si>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t>Alpaugh North, LLC</t>
  </si>
  <si>
    <t>Alpaugh 50 LLC</t>
  </si>
  <si>
    <t>Alta 2012 Alta Wind 7</t>
  </si>
  <si>
    <t>CPC East Alta Wind IX</t>
  </si>
  <si>
    <t>ATWELL_1_SOLAR</t>
  </si>
  <si>
    <t>Atwell Island PV Solar Generating Faci.</t>
  </si>
  <si>
    <t>AV SOLAR RANCH 1</t>
  </si>
  <si>
    <t>Agnews Power Plant</t>
  </si>
  <si>
    <t>Cantua Solar Station</t>
  </si>
  <si>
    <t>California Valley Solar Ranch-Phase B</t>
  </si>
  <si>
    <t>California Valley Solar Ranch-Phase A</t>
  </si>
  <si>
    <t>COGNAT_1_UNIT</t>
  </si>
  <si>
    <t>CMS2</t>
  </si>
  <si>
    <t>CM10 Pseudo Tie Pilot</t>
  </si>
  <si>
    <t>Copper Mountain Solar 1 Pseudo Tie Pilot</t>
  </si>
  <si>
    <t>Master Development Corona</t>
  </si>
  <si>
    <t>PARKER POWERHOUSE</t>
  </si>
  <si>
    <t>Golden Springs Building C1</t>
  </si>
  <si>
    <t>Golden Solar Building D</t>
  </si>
  <si>
    <t>SEPV 5</t>
  </si>
  <si>
    <t>El Segundo Energy Center 5/6</t>
  </si>
  <si>
    <t>El Segundo Energy Center 7/8</t>
  </si>
  <si>
    <t>North Palm Springs 4A</t>
  </si>
  <si>
    <t>WKN Wagner, LLC</t>
  </si>
  <si>
    <t>Giffen Solar Station</t>
  </si>
  <si>
    <t>Antelope Power Plant</t>
  </si>
  <si>
    <t>GRIDLEY MAIN TWO</t>
  </si>
  <si>
    <t>HANFORD PEAKER PLANT</t>
  </si>
  <si>
    <t>U.S. Borax, Unit 1</t>
  </si>
  <si>
    <t>Huron Solar Station</t>
  </si>
  <si>
    <t>North Sky River Wind Project</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</si>
  <si>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</si>
  <si>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</si>
  <si>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</si>
  <si>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</si>
  <si>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</si>
  <si>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</si>
  <si>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</si>
  <si>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</si>
  <si>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</si>
  <si>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</si>
  <si>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</si>
  <si>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</si>
  <si>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</si>
  <si>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</si>
  <si>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</si>
  <si>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CPV Sentinel Unit 1</t>
  </si>
  <si>
    <t>CPV Sentinel Unit 2</t>
  </si>
  <si>
    <t>CPV Sentinel Unit 3</t>
  </si>
  <si>
    <t>CPV Sentinel Unit 4</t>
  </si>
  <si>
    <t>CPV Sentinel Unit 5</t>
  </si>
  <si>
    <t>CPV Sentinel Unit 6</t>
  </si>
  <si>
    <t>CPV Sentinel Unit 7</t>
  </si>
  <si>
    <t>CPV Sentinel Unit 8</t>
  </si>
  <si>
    <t>San Marcos Energy</t>
  </si>
  <si>
    <t>Berry Cogen 42</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</si>
  <si>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</si>
  <si>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</si>
  <si>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</si>
  <si>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</si>
  <si>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</si>
  <si>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</si>
  <si>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</si>
  <si>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</si>
  <si>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</si>
  <si>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Stockton Biomas</t>
  </si>
  <si>
    <t>Compliance month</t>
  </si>
  <si>
    <t xml:space="preserve">Summary Table 9
Flexible capacity </t>
  </si>
  <si>
    <t>SYCAMR_2_UNIT 1</t>
  </si>
  <si>
    <t>SYCAMR_2_UNIT 2</t>
  </si>
  <si>
    <t>SYCAMR_2_UNIT 3</t>
  </si>
  <si>
    <t>SYCAMR_2_UNIT 4</t>
  </si>
  <si>
    <t>Local RAR - CAM/ RMR- DR(MW)</t>
  </si>
  <si>
    <t>Resources procured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</si>
</sst>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0.0%"/>
    <numFmt numFmtId="165" formatCode="m/d/yyyy;@"/>
    <numFmt numFmtId="166" formatCode="_(* #,##0.000_);_(* \(#,##0.000\);_(* &quot;-&quot;??_);_(@_)"/>
    <numFmt numFmtId="167" formatCode="0.0000"/>
    <numFmt numFmtId="168" formatCode="0.000%"/>
    <numFmt numFmtId="169" formatCode="[$-409]mmm\-yy;@"/>
    <numFmt numFmtId="170" formatCode="0.00000%"/>
    <numFmt numFmtId="171" formatCode="0.0"/>
    <numFmt numFmtId="172" formatCode="#,##0.0_);\(#,##0.0\)"/>
    <numFmt numFmtId="173" formatCode="_(* #,##0_);_(* \(#,##0\);_(* &quot;-&quot;??_);_(@_)"/>
  </numFmts>
  <fonts count="54"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10"/>
      <color indexed="10"/>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9"/>
      <color indexed="9"/>
      <name val="Arial"/>
      <family val="2"/>
    </font>
    <font>
      <sz val="10"/>
      <color indexed="9"/>
      <name val="Arial"/>
      <family val="2"/>
    </font>
    <font>
      <sz val="8"/>
      <name val="Arial"/>
      <family val="2"/>
    </font>
    <font>
      <b/>
      <sz val="8"/>
      <name val="Arial"/>
      <family val="2"/>
    </font>
    <font>
      <sz val="8"/>
      <color indexed="81"/>
      <name val="Tahoma"/>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sz val="12"/>
      <color indexed="9"/>
      <name val="Arial"/>
      <family val="2"/>
    </font>
    <font>
      <b/>
      <sz val="10"/>
      <color indexed="12"/>
      <name val="Arial"/>
      <family val="2"/>
    </font>
    <font>
      <sz val="10"/>
      <color theme="1"/>
      <name val="Arial"/>
      <family val="2"/>
    </font>
    <font>
      <sz val="10"/>
      <color rgb="FFFF0000"/>
      <name val="Arial"/>
      <family val="2"/>
    </font>
    <font>
      <b/>
      <sz val="10"/>
      <color theme="0" tint="-0.249977111117893"/>
      <name val="Arial"/>
      <family val="2"/>
    </font>
    <font>
      <sz val="12"/>
      <color theme="1"/>
      <name val="Arial"/>
      <family val="2"/>
    </font>
    <font>
      <sz val="10"/>
      <color indexed="8"/>
      <name val="Arial"/>
      <family val="2"/>
    </font>
    <font>
      <sz val="10"/>
      <name val="MS Sans Serif"/>
      <family val="2"/>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C99"/>
        <bgColor indexed="64"/>
      </patternFill>
    </fill>
    <fill>
      <patternFill patternType="solid">
        <fgColor rgb="FFCC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13">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8" fillId="0" borderId="0"/>
    <xf numFmtId="0" fontId="2" fillId="0" borderId="0"/>
    <xf numFmtId="9" fontId="2" fillId="0" borderId="0" applyFont="0" applyFill="0" applyBorder="0" applyAlignment="0" applyProtection="0"/>
    <xf numFmtId="0" fontId="52" fillId="0" borderId="0"/>
    <xf numFmtId="43" fontId="1" fillId="0" borderId="0" applyFont="0" applyFill="0" applyBorder="0" applyAlignment="0" applyProtection="0"/>
    <xf numFmtId="0" fontId="53" fillId="0" borderId="0"/>
    <xf numFmtId="0" fontId="1" fillId="0" borderId="0"/>
    <xf numFmtId="0" fontId="1" fillId="0" borderId="0"/>
    <xf numFmtId="0" fontId="2" fillId="0" borderId="0"/>
  </cellStyleXfs>
  <cellXfs count="554">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7" fontId="5" fillId="0" borderId="0" xfId="0" applyNumberFormat="1" applyFont="1" applyProtection="1"/>
    <xf numFmtId="168" fontId="0" fillId="0" borderId="0" xfId="0" applyNumberFormat="1" applyFill="1" applyProtection="1"/>
    <xf numFmtId="0" fontId="8" fillId="0" borderId="0" xfId="0" applyFont="1" applyFill="1" applyProtection="1"/>
    <xf numFmtId="43" fontId="8" fillId="0" borderId="0" xfId="0" applyNumberFormat="1" applyFont="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9" fillId="0" borderId="0" xfId="0" applyNumberFormat="1" applyFont="1" applyFill="1" applyAlignment="1" applyProtection="1"/>
    <xf numFmtId="49" fontId="39" fillId="0" borderId="0" xfId="0" applyNumberFormat="1" applyFont="1" applyFill="1" applyAlignment="1" applyProtection="1">
      <alignment wrapText="1"/>
    </xf>
    <xf numFmtId="14" fontId="10" fillId="0" borderId="0" xfId="0" applyNumberFormat="1" applyFont="1" applyAlignment="1" applyProtection="1">
      <alignment wrapText="1"/>
    </xf>
    <xf numFmtId="0" fontId="22" fillId="0" borderId="1" xfId="0" applyFont="1" applyBorder="1" applyAlignment="1" applyProtection="1">
      <alignment horizontal="center" wrapText="1"/>
    </xf>
    <xf numFmtId="0" fontId="33" fillId="0" borderId="1" xfId="0" applyFont="1" applyBorder="1" applyAlignment="1" applyProtection="1">
      <alignment horizontal="center" wrapText="1"/>
    </xf>
    <xf numFmtId="0" fontId="4" fillId="0" borderId="5" xfId="0" applyFont="1" applyBorder="1" applyAlignment="1" applyProtection="1">
      <alignment horizontal="left" vertical="center" wrapText="1"/>
    </xf>
    <xf numFmtId="0" fontId="0" fillId="0" borderId="5" xfId="0" applyBorder="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164" fontId="16" fillId="0" borderId="1" xfId="6" applyNumberFormat="1"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2" fontId="15" fillId="2" borderId="1" xfId="0" applyNumberFormat="1" applyFont="1" applyFill="1" applyBorder="1" applyAlignment="1" applyProtection="1">
      <alignment horizontal="center" vertical="center"/>
    </xf>
    <xf numFmtId="9" fontId="15" fillId="2" borderId="1" xfId="6" applyFont="1" applyFill="1" applyBorder="1" applyAlignment="1" applyProtection="1">
      <alignment horizontal="center" vertical="center"/>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0" fillId="3" borderId="0" xfId="0" applyFont="1" applyFill="1" applyBorder="1" applyAlignment="1" applyProtection="1">
      <alignment horizontal="center" wrapText="1"/>
    </xf>
    <xf numFmtId="0" fontId="15" fillId="0" borderId="6" xfId="0" applyFont="1" applyBorder="1" applyAlignment="1" applyProtection="1">
      <alignment horizontal="center" vertical="center"/>
    </xf>
    <xf numFmtId="0" fontId="15" fillId="3" borderId="2" xfId="0" applyFont="1" applyFill="1" applyBorder="1" applyAlignment="1" applyProtection="1">
      <alignment horizontal="center" vertical="center" wrapText="1"/>
    </xf>
    <xf numFmtId="0" fontId="23" fillId="3"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3" fillId="0" borderId="7" xfId="0" applyNumberFormat="1" applyFont="1" applyBorder="1" applyAlignment="1" applyProtection="1">
      <alignment horizontal="center" vertical="center"/>
    </xf>
    <xf numFmtId="10" fontId="18" fillId="3" borderId="9" xfId="6" applyNumberFormat="1" applyFont="1" applyFill="1" applyBorder="1" applyAlignment="1" applyProtection="1">
      <alignment horizontal="center" vertical="center"/>
    </xf>
    <xf numFmtId="3" fontId="18" fillId="0" borderId="0"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3" fillId="0" borderId="10" xfId="0" applyNumberFormat="1" applyFont="1" applyBorder="1" applyAlignment="1" applyProtection="1">
      <alignment horizontal="center" vertical="center"/>
    </xf>
    <xf numFmtId="49" fontId="16" fillId="3" borderId="1" xfId="0" applyNumberFormat="1" applyFont="1" applyFill="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3" fontId="10" fillId="0" borderId="0" xfId="0" applyNumberFormat="1" applyFont="1" applyAlignment="1" applyProtection="1"/>
    <xf numFmtId="0" fontId="23" fillId="0" borderId="1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4" fillId="0" borderId="7" xfId="0" applyFont="1" applyFill="1" applyBorder="1" applyAlignment="1" applyProtection="1">
      <alignment horizontal="center" vertical="center" wrapText="1"/>
    </xf>
    <xf numFmtId="0" fontId="15" fillId="3" borderId="1" xfId="0" applyFont="1" applyFill="1" applyBorder="1" applyAlignment="1" applyProtection="1">
      <alignment horizontal="left" vertical="center"/>
    </xf>
    <xf numFmtId="2" fontId="16" fillId="0" borderId="3" xfId="0" applyNumberFormat="1" applyFont="1" applyBorder="1" applyAlignment="1" applyProtection="1">
      <alignment horizontal="center" vertical="center"/>
    </xf>
    <xf numFmtId="2" fontId="23" fillId="0" borderId="7" xfId="0" applyNumberFormat="1" applyFont="1" applyFill="1" applyBorder="1" applyAlignment="1" applyProtection="1">
      <alignment horizontal="center" vertical="center"/>
    </xf>
    <xf numFmtId="2" fontId="16" fillId="3" borderId="3" xfId="0" applyNumberFormat="1" applyFont="1" applyFill="1" applyBorder="1" applyAlignment="1" applyProtection="1">
      <alignment horizontal="center" vertical="center"/>
    </xf>
    <xf numFmtId="0" fontId="19" fillId="0" borderId="1" xfId="0" applyFont="1" applyFill="1" applyBorder="1" applyAlignment="1" applyProtection="1">
      <alignment horizontal="left" vertical="center"/>
    </xf>
    <xf numFmtId="2" fontId="19" fillId="5" borderId="3" xfId="0" applyNumberFormat="1" applyFont="1" applyFill="1" applyBorder="1" applyAlignment="1" applyProtection="1">
      <alignment horizontal="center" vertical="center"/>
    </xf>
    <xf numFmtId="2" fontId="23" fillId="0" borderId="12" xfId="0" applyNumberFormat="1" applyFont="1" applyFill="1" applyBorder="1" applyAlignment="1" applyProtection="1">
      <alignment horizontal="center" vertical="center"/>
    </xf>
    <xf numFmtId="10" fontId="15" fillId="3" borderId="9" xfId="6" applyNumberFormat="1"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3" borderId="3"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5" fillId="3" borderId="1" xfId="0" quotePrefix="1" applyFont="1" applyFill="1" applyBorder="1" applyAlignment="1" applyProtection="1">
      <alignment horizontal="center" vertical="center"/>
    </xf>
    <xf numFmtId="2" fontId="16" fillId="3" borderId="1" xfId="0" applyNumberFormat="1" applyFont="1" applyFill="1" applyBorder="1" applyAlignment="1" applyProtection="1">
      <alignment horizontal="center" vertical="center"/>
    </xf>
    <xf numFmtId="2" fontId="16" fillId="0" borderId="1" xfId="0" applyNumberFormat="1" applyFont="1" applyBorder="1" applyAlignment="1" applyProtection="1">
      <alignment horizontal="center" vertical="center"/>
    </xf>
    <xf numFmtId="0" fontId="18" fillId="3" borderId="0" xfId="0" applyFont="1" applyFill="1" applyBorder="1" applyAlignment="1" applyProtection="1">
      <alignment horizontal="center" vertical="center"/>
    </xf>
    <xf numFmtId="2" fontId="5" fillId="3" borderId="1" xfId="0" applyNumberFormat="1" applyFont="1" applyFill="1" applyBorder="1" applyAlignment="1" applyProtection="1">
      <alignment horizontal="center"/>
    </xf>
    <xf numFmtId="0" fontId="0" fillId="0" borderId="0" xfId="0" applyBorder="1" applyAlignment="1" applyProtection="1"/>
    <xf numFmtId="0" fontId="4" fillId="0" borderId="1" xfId="0" applyFont="1" applyBorder="1" applyAlignment="1" applyProtection="1">
      <alignment horizontal="center" vertical="center" wrapText="1"/>
    </xf>
    <xf numFmtId="0" fontId="4" fillId="0" borderId="1" xfId="0" applyFont="1" applyBorder="1" applyAlignment="1" applyProtection="1"/>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5" fillId="0" borderId="0" xfId="0" applyFont="1" applyBorder="1" applyAlignment="1" applyProtection="1">
      <alignment horizontal="center" vertical="center"/>
    </xf>
    <xf numFmtId="0" fontId="4" fillId="0" borderId="0" xfId="0" applyFont="1" applyBorder="1" applyAlignment="1" applyProtection="1">
      <alignment wrapText="1"/>
    </xf>
    <xf numFmtId="0" fontId="10" fillId="0" borderId="0" xfId="0" applyFont="1" applyBorder="1" applyAlignment="1" applyProtection="1"/>
    <xf numFmtId="0" fontId="32" fillId="0" borderId="0" xfId="0" applyFont="1" applyBorder="1" applyAlignment="1" applyProtection="1"/>
    <xf numFmtId="0" fontId="32"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6"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4"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49" fontId="10" fillId="3" borderId="0" xfId="0" applyNumberFormat="1" applyFont="1" applyFill="1" applyAlignment="1" applyProtection="1"/>
    <xf numFmtId="49" fontId="10" fillId="3" borderId="0" xfId="0" applyNumberFormat="1" applyFont="1" applyFill="1" applyAlignment="1" applyProtection="1">
      <alignment wrapText="1"/>
    </xf>
    <xf numFmtId="49" fontId="39" fillId="3" borderId="0" xfId="0" applyNumberFormat="1" applyFont="1" applyFill="1" applyAlignment="1" applyProtection="1">
      <alignment wrapText="1"/>
    </xf>
    <xf numFmtId="49" fontId="10" fillId="3" borderId="0" xfId="0" applyNumberFormat="1" applyFont="1" applyFill="1" applyBorder="1" applyAlignment="1" applyProtection="1">
      <alignment wrapText="1"/>
    </xf>
    <xf numFmtId="0" fontId="34" fillId="3" borderId="0" xfId="0" applyFont="1" applyFill="1" applyAlignment="1" applyProtection="1">
      <alignment wrapText="1"/>
    </xf>
    <xf numFmtId="0" fontId="34" fillId="3" borderId="0" xfId="0" applyFont="1" applyFill="1" applyProtection="1"/>
    <xf numFmtId="0" fontId="34" fillId="3" borderId="0" xfId="0" applyFont="1" applyFill="1" applyAlignment="1" applyProtection="1">
      <alignment vertical="center"/>
    </xf>
    <xf numFmtId="3" fontId="18" fillId="3" borderId="0" xfId="0" applyNumberFormat="1" applyFont="1" applyFill="1" applyBorder="1" applyAlignment="1" applyProtection="1">
      <alignment horizontal="center" vertical="center"/>
    </xf>
    <xf numFmtId="0" fontId="18" fillId="3" borderId="0" xfId="0" applyFont="1" applyFill="1" applyAlignment="1" applyProtection="1">
      <alignment vertical="center"/>
    </xf>
    <xf numFmtId="0" fontId="35"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3" fontId="10" fillId="3" borderId="0" xfId="0" applyNumberFormat="1" applyFont="1" applyFill="1" applyAlignment="1" applyProtection="1"/>
    <xf numFmtId="0" fontId="10" fillId="3" borderId="0" xfId="0" applyFont="1" applyFill="1" applyBorder="1" applyAlignment="1" applyProtection="1">
      <alignment vertical="center"/>
    </xf>
    <xf numFmtId="0" fontId="10" fillId="3" borderId="0" xfId="0" applyFont="1" applyFill="1" applyAlignment="1" applyProtection="1">
      <alignment vertical="center"/>
    </xf>
    <xf numFmtId="0" fontId="16" fillId="3" borderId="0" xfId="0" applyFont="1" applyFill="1" applyAlignment="1" applyProtection="1">
      <alignment vertical="center"/>
    </xf>
    <xf numFmtId="0" fontId="0" fillId="3" borderId="0" xfId="0" applyFill="1" applyBorder="1" applyAlignment="1" applyProtection="1"/>
    <xf numFmtId="0" fontId="4" fillId="3" borderId="1" xfId="0" applyFont="1" applyFill="1" applyBorder="1" applyAlignment="1" applyProtection="1">
      <alignment horizontal="center" vertical="center" wrapText="1"/>
    </xf>
    <xf numFmtId="0" fontId="0" fillId="3" borderId="0" xfId="0" applyFill="1" applyProtection="1"/>
    <xf numFmtId="0" fontId="10" fillId="3" borderId="0" xfId="0" applyFont="1" applyFill="1" applyAlignment="1" applyProtection="1">
      <alignment wrapText="1"/>
    </xf>
    <xf numFmtId="0" fontId="4" fillId="3" borderId="1" xfId="0" applyFont="1" applyFill="1" applyBorder="1" applyAlignment="1" applyProtection="1"/>
    <xf numFmtId="0" fontId="5" fillId="3" borderId="0" xfId="0" applyFont="1" applyFill="1" applyBorder="1" applyAlignment="1" applyProtection="1"/>
    <xf numFmtId="0" fontId="5" fillId="3" borderId="0" xfId="0" applyFont="1" applyFill="1" applyBorder="1" applyAlignment="1" applyProtection="1">
      <alignment horizontal="center" vertical="center"/>
    </xf>
    <xf numFmtId="0" fontId="4" fillId="3" borderId="0" xfId="0" applyFont="1" applyFill="1" applyBorder="1" applyAlignment="1" applyProtection="1">
      <alignment wrapText="1"/>
    </xf>
    <xf numFmtId="2" fontId="4" fillId="6" borderId="1" xfId="0" applyNumberFormat="1" applyFont="1" applyFill="1" applyBorder="1" applyAlignment="1" applyProtection="1">
      <alignment horizontal="center"/>
    </xf>
    <xf numFmtId="0" fontId="17" fillId="6" borderId="1" xfId="0" applyFont="1" applyFill="1" applyBorder="1" applyAlignment="1" applyProtection="1">
      <alignment horizontal="center" vertical="center"/>
    </xf>
    <xf numFmtId="0" fontId="35" fillId="0" borderId="0" xfId="0" applyFont="1" applyAlignment="1">
      <alignment horizontal="center"/>
    </xf>
    <xf numFmtId="17" fontId="15" fillId="7"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49" fontId="10" fillId="0" borderId="0" xfId="0" applyNumberFormat="1" applyFont="1" applyFill="1" applyAlignment="1" applyProtection="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40" fillId="0" borderId="0" xfId="0" applyFont="1" applyProtection="1"/>
    <xf numFmtId="0" fontId="8" fillId="0" borderId="0" xfId="0" applyFont="1" applyFill="1" applyBorder="1" applyProtection="1"/>
    <xf numFmtId="0" fontId="4" fillId="8" borderId="1" xfId="0" applyFont="1" applyFill="1" applyBorder="1" applyAlignment="1" applyProtection="1">
      <alignment horizontal="center"/>
    </xf>
    <xf numFmtId="2" fontId="5" fillId="8" borderId="1" xfId="1" applyNumberFormat="1" applyFont="1" applyFill="1" applyBorder="1" applyAlignment="1" applyProtection="1">
      <alignment horizontal="center" vertical="center" wrapText="1"/>
    </xf>
    <xf numFmtId="2" fontId="5" fillId="8" borderId="1" xfId="0" applyNumberFormat="1" applyFont="1" applyFill="1" applyBorder="1" applyAlignment="1" applyProtection="1">
      <alignment horizontal="center" vertical="center" wrapText="1"/>
    </xf>
    <xf numFmtId="2" fontId="5" fillId="8" borderId="1" xfId="0" quotePrefix="1" applyNumberFormat="1" applyFont="1" applyFill="1" applyBorder="1" applyAlignment="1" applyProtection="1">
      <alignment horizontal="center" vertical="center"/>
    </xf>
    <xf numFmtId="0" fontId="4" fillId="6" borderId="1" xfId="0" applyFont="1" applyFill="1" applyBorder="1" applyAlignment="1" applyProtection="1">
      <alignment horizontal="center"/>
    </xf>
    <xf numFmtId="2" fontId="5" fillId="6" borderId="1" xfId="0" applyNumberFormat="1" applyFont="1" applyFill="1" applyBorder="1" applyAlignment="1" applyProtection="1">
      <alignment horizontal="center" vertical="center" wrapText="1"/>
    </xf>
    <xf numFmtId="2" fontId="5" fillId="6"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5" fillId="3" borderId="0" xfId="0" applyFont="1" applyFill="1" applyAlignment="1" applyProtection="1">
      <alignment vertical="center"/>
    </xf>
    <xf numFmtId="0" fontId="46" fillId="3" borderId="0" xfId="0" applyFont="1" applyFill="1" applyAlignment="1" applyProtection="1"/>
    <xf numFmtId="0" fontId="46" fillId="3" borderId="0" xfId="0" applyFont="1" applyFill="1" applyAlignment="1" applyProtection="1">
      <alignment vertical="center"/>
    </xf>
    <xf numFmtId="0" fontId="4" fillId="0" borderId="15" xfId="0" applyFont="1" applyBorder="1" applyAlignment="1">
      <alignment horizontal="right"/>
    </xf>
    <xf numFmtId="0" fontId="4" fillId="0" borderId="0" xfId="0" applyFont="1" applyBorder="1" applyAlignment="1">
      <alignment horizontal="right"/>
    </xf>
    <xf numFmtId="0" fontId="0" fillId="0" borderId="16" xfId="0" applyFill="1" applyBorder="1"/>
    <xf numFmtId="0" fontId="4" fillId="0" borderId="15" xfId="0" applyFont="1" applyFill="1" applyBorder="1" applyAlignment="1">
      <alignment horizontal="right"/>
    </xf>
    <xf numFmtId="0" fontId="44" fillId="0" borderId="17" xfId="0" applyFont="1" applyBorder="1" applyAlignment="1">
      <alignment vertical="top" wrapText="1"/>
    </xf>
    <xf numFmtId="0" fontId="5" fillId="0" borderId="17" xfId="0" applyFont="1" applyBorder="1" applyAlignment="1">
      <alignment vertical="top"/>
    </xf>
    <xf numFmtId="2" fontId="10" fillId="3" borderId="0" xfId="0" applyNumberFormat="1" applyFont="1" applyFill="1" applyAlignment="1" applyProtection="1"/>
    <xf numFmtId="4"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8"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2" fontId="4" fillId="2" borderId="7" xfId="0" applyNumberFormat="1" applyFont="1" applyFill="1" applyBorder="1" applyAlignment="1" applyProtection="1">
      <alignment horizontal="center"/>
      <protection locked="0"/>
    </xf>
    <xf numFmtId="2" fontId="4" fillId="2" borderId="21" xfId="0" applyNumberFormat="1"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Alignment="1" applyProtection="1">
      <alignment horizontal="center"/>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5"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Protection="1"/>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0" fontId="8" fillId="0" borderId="1" xfId="0" applyFont="1" applyBorder="1" applyAlignment="1" applyProtection="1"/>
    <xf numFmtId="0" fontId="8" fillId="0" borderId="1" xfId="0" applyFont="1" applyFill="1" applyBorder="1" applyAlignment="1" applyProtection="1"/>
    <xf numFmtId="2" fontId="47" fillId="6"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4" fillId="0" borderId="0" xfId="0" applyNumberFormat="1" applyFont="1" applyFill="1" applyAlignment="1">
      <alignment horizontal="center" wrapText="1"/>
    </xf>
    <xf numFmtId="0" fontId="5" fillId="0" borderId="0" xfId="0" applyFont="1" applyFill="1"/>
    <xf numFmtId="0" fontId="24" fillId="0" borderId="0" xfId="0" applyFont="1" applyFill="1" applyAlignment="1">
      <alignment wrapText="1"/>
    </xf>
    <xf numFmtId="0" fontId="26" fillId="0" borderId="0" xfId="0" applyFont="1" applyFill="1" applyAlignment="1">
      <alignment horizontal="center" wrapText="1"/>
    </xf>
    <xf numFmtId="0" fontId="24" fillId="0" borderId="0" xfId="0" applyFont="1" applyFill="1" applyAlignment="1">
      <alignment horizontal="center" wrapText="1"/>
    </xf>
    <xf numFmtId="0" fontId="25" fillId="0" borderId="0" xfId="0" applyFont="1" applyFill="1" applyAlignment="1">
      <alignment wrapText="1"/>
    </xf>
    <xf numFmtId="0" fontId="25" fillId="0" borderId="0" xfId="0" applyFont="1" applyFill="1" applyAlignment="1">
      <alignment horizontal="left" indent="4"/>
    </xf>
    <xf numFmtId="0" fontId="27" fillId="0" borderId="0" xfId="0" applyFont="1" applyFill="1" applyAlignment="1">
      <alignment wrapText="1"/>
    </xf>
    <xf numFmtId="0" fontId="24" fillId="0" borderId="0" xfId="0" applyNumberFormat="1" applyFont="1" applyFill="1" applyAlignment="1">
      <alignment wrapText="1"/>
    </xf>
    <xf numFmtId="0" fontId="29" fillId="0" borderId="0" xfId="0" applyFont="1" applyFill="1" applyAlignment="1">
      <alignment wrapText="1"/>
    </xf>
    <xf numFmtId="0" fontId="42" fillId="0" borderId="0" xfId="0" applyFont="1" applyFill="1" applyAlignment="1">
      <alignment wrapText="1"/>
    </xf>
    <xf numFmtId="0" fontId="43" fillId="0" borderId="0" xfId="0" applyFont="1" applyFill="1" applyAlignment="1">
      <alignment wrapText="1"/>
    </xf>
    <xf numFmtId="0" fontId="24" fillId="0" borderId="0" xfId="0" applyNumberFormat="1" applyFont="1" applyFill="1" applyAlignment="1">
      <alignment vertical="top" wrapText="1"/>
    </xf>
    <xf numFmtId="0" fontId="29" fillId="0" borderId="23" xfId="0" applyFont="1" applyFill="1" applyBorder="1" applyAlignment="1">
      <alignment wrapText="1"/>
    </xf>
    <xf numFmtId="0" fontId="24" fillId="0" borderId="5" xfId="0" applyFont="1" applyFill="1" applyBorder="1" applyAlignment="1">
      <alignment wrapText="1"/>
    </xf>
    <xf numFmtId="0" fontId="31" fillId="0" borderId="24" xfId="0" applyFont="1" applyFill="1" applyBorder="1" applyAlignment="1">
      <alignment horizontal="center" vertical="top" wrapText="1"/>
    </xf>
    <xf numFmtId="0" fontId="25" fillId="0" borderId="25" xfId="0" applyFont="1" applyFill="1" applyBorder="1" applyAlignment="1">
      <alignment horizontal="center" vertical="top" wrapText="1"/>
    </xf>
    <xf numFmtId="0" fontId="24" fillId="0" borderId="26" xfId="0" applyFont="1" applyFill="1" applyBorder="1" applyAlignment="1">
      <alignment vertical="top" wrapText="1"/>
    </xf>
    <xf numFmtId="0" fontId="25" fillId="0" borderId="0" xfId="0" applyFont="1" applyFill="1" applyAlignment="1">
      <alignment horizontal="center" vertical="top" wrapText="1"/>
    </xf>
    <xf numFmtId="0" fontId="24" fillId="0" borderId="12" xfId="0" applyFont="1" applyFill="1" applyBorder="1" applyAlignment="1">
      <alignment horizontal="left" vertical="top" wrapText="1" indent="4"/>
    </xf>
    <xf numFmtId="0" fontId="24" fillId="0" borderId="26" xfId="0" applyFont="1" applyFill="1" applyBorder="1" applyAlignment="1">
      <alignment horizontal="left" vertical="top" wrapText="1" indent="4"/>
    </xf>
    <xf numFmtId="0" fontId="24" fillId="0" borderId="0" xfId="0" applyFont="1" applyFill="1" applyAlignment="1">
      <alignment horizontal="center" vertical="top" wrapText="1"/>
    </xf>
    <xf numFmtId="0" fontId="24" fillId="0" borderId="0" xfId="0" applyFont="1" applyFill="1" applyBorder="1" applyAlignment="1">
      <alignment horizontal="left" vertical="top" wrapText="1" indent="4"/>
    </xf>
    <xf numFmtId="0" fontId="5" fillId="0" borderId="0" xfId="0" applyFont="1" applyFill="1" applyAlignment="1">
      <alignment wrapText="1"/>
    </xf>
    <xf numFmtId="0" fontId="30" fillId="0" borderId="0" xfId="0" applyFont="1" applyFill="1" applyAlignment="1">
      <alignment wrapText="1"/>
    </xf>
    <xf numFmtId="0" fontId="25" fillId="0" borderId="0" xfId="0" applyNumberFormat="1" applyFont="1" applyFill="1" applyAlignment="1">
      <alignment wrapText="1"/>
    </xf>
    <xf numFmtId="0" fontId="25" fillId="0" borderId="7" xfId="0" applyFont="1" applyFill="1" applyBorder="1" applyAlignment="1">
      <alignment horizontal="center" wrapText="1"/>
    </xf>
    <xf numFmtId="0" fontId="24" fillId="0" borderId="12" xfId="0" applyFont="1" applyFill="1" applyBorder="1" applyAlignment="1">
      <alignment horizontal="center" vertical="top" wrapText="1"/>
    </xf>
    <xf numFmtId="0" fontId="24" fillId="0" borderId="7" xfId="0" applyFont="1" applyFill="1" applyBorder="1" applyAlignment="1">
      <alignment horizontal="center" vertical="top" wrapText="1"/>
    </xf>
    <xf numFmtId="0" fontId="25"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43" fontId="5" fillId="0" borderId="1" xfId="0" applyNumberFormat="1" applyFont="1" applyFill="1" applyBorder="1" applyAlignment="1" applyProtection="1">
      <alignment horizontal="center"/>
    </xf>
    <xf numFmtId="0" fontId="4" fillId="2" borderId="19"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9" fillId="0" borderId="0" xfId="0" applyFont="1" applyFill="1" applyBorder="1"/>
    <xf numFmtId="0" fontId="49" fillId="0" borderId="0" xfId="0" applyFont="1"/>
    <xf numFmtId="0" fontId="0" fillId="0" borderId="0" xfId="0" applyFill="1" applyAlignment="1" applyProtection="1">
      <alignment horizontal="center"/>
    </xf>
    <xf numFmtId="0" fontId="5" fillId="0" borderId="9" xfId="0" applyFont="1" applyBorder="1" applyAlignment="1" applyProtection="1">
      <alignment horizontal="center"/>
      <protection locked="0"/>
    </xf>
    <xf numFmtId="43" fontId="10" fillId="0" borderId="0" xfId="2" applyFont="1" applyProtection="1"/>
    <xf numFmtId="14" fontId="0" fillId="0" borderId="0" xfId="0" applyNumberFormat="1"/>
    <xf numFmtId="0" fontId="50" fillId="9" borderId="20" xfId="0" applyFont="1" applyFill="1" applyBorder="1" applyAlignment="1" applyProtection="1">
      <alignment horizontal="center"/>
      <protection locked="0"/>
    </xf>
    <xf numFmtId="0" fontId="8" fillId="0" borderId="0" xfId="0" applyFont="1" applyAlignment="1" applyProtection="1">
      <alignment vertical="top" wrapText="1"/>
    </xf>
    <xf numFmtId="2" fontId="51" fillId="0" borderId="0" xfId="0" applyNumberFormat="1" applyFont="1"/>
    <xf numFmtId="0" fontId="40"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0" fontId="8" fillId="0" borderId="1" xfId="0" applyFont="1" applyBorder="1" applyProtection="1">
      <protection locked="0"/>
    </xf>
    <xf numFmtId="169" fontId="8" fillId="4" borderId="9" xfId="0" applyNumberFormat="1" applyFont="1" applyFill="1" applyBorder="1" applyAlignment="1" applyProtection="1">
      <alignment horizontal="center"/>
      <protection locked="0"/>
    </xf>
    <xf numFmtId="169" fontId="8" fillId="4" borderId="1" xfId="0" applyNumberFormat="1" applyFont="1" applyFill="1" applyBorder="1" applyAlignment="1" applyProtection="1">
      <alignment horizontal="center"/>
      <protection locked="0"/>
    </xf>
    <xf numFmtId="43" fontId="0" fillId="0" borderId="0" xfId="0" applyNumberFormat="1" applyFill="1" applyProtection="1">
      <protection locked="0"/>
    </xf>
    <xf numFmtId="43" fontId="5" fillId="0" borderId="0" xfId="0" applyNumberFormat="1" applyFont="1" applyFill="1" applyProtection="1">
      <protection locked="0"/>
    </xf>
    <xf numFmtId="0" fontId="8" fillId="0" borderId="27" xfId="0" applyFont="1" applyFill="1" applyBorder="1" applyProtection="1">
      <protection locked="0"/>
    </xf>
    <xf numFmtId="43" fontId="8" fillId="10" borderId="1" xfId="0" applyNumberFormat="1" applyFont="1" applyFill="1" applyBorder="1" applyAlignment="1" applyProtection="1">
      <protection locked="0"/>
    </xf>
    <xf numFmtId="43" fontId="10" fillId="0" borderId="0" xfId="0" applyNumberFormat="1" applyFont="1" applyBorder="1" applyAlignment="1" applyProtection="1"/>
    <xf numFmtId="43" fontId="8" fillId="10" borderId="1" xfId="0" applyNumberFormat="1" applyFont="1" applyFill="1" applyBorder="1" applyProtection="1">
      <protection locked="0"/>
    </xf>
    <xf numFmtId="2" fontId="8" fillId="0" borderId="0" xfId="0" applyNumberFormat="1" applyFont="1" applyAlignment="1" applyProtection="1">
      <alignment horizontal="right" wrapText="1"/>
    </xf>
    <xf numFmtId="167" fontId="8" fillId="0" borderId="4" xfId="2" applyNumberFormat="1" applyFont="1" applyFill="1" applyBorder="1" applyProtection="1"/>
    <xf numFmtId="167" fontId="8" fillId="0" borderId="0" xfId="2" applyNumberFormat="1" applyFont="1" applyFill="1" applyBorder="1" applyProtection="1"/>
    <xf numFmtId="167" fontId="41" fillId="0" borderId="0" xfId="2" applyNumberFormat="1" applyFont="1" applyFill="1" applyProtection="1"/>
    <xf numFmtId="167" fontId="10" fillId="0" borderId="0" xfId="2" applyNumberFormat="1" applyFont="1" applyProtection="1"/>
    <xf numFmtId="167" fontId="0" fillId="0" borderId="0" xfId="0" applyNumberFormat="1" applyProtection="1"/>
    <xf numFmtId="0" fontId="4" fillId="0" borderId="6"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5" fillId="0" borderId="1" xfId="0" applyNumberFormat="1" applyFont="1" applyBorder="1" applyAlignment="1" applyProtection="1">
      <protection locked="0"/>
    </xf>
    <xf numFmtId="2" fontId="5" fillId="3" borderId="1" xfId="0" applyNumberFormat="1" applyFont="1" applyFill="1" applyBorder="1" applyAlignment="1" applyProtection="1">
      <protection locked="0"/>
    </xf>
    <xf numFmtId="2" fontId="5" fillId="0" borderId="1" xfId="5" applyNumberFormat="1" applyFont="1" applyBorder="1" applyAlignment="1" applyProtection="1">
      <alignment vertical="center"/>
      <protection locked="0"/>
    </xf>
    <xf numFmtId="2" fontId="2" fillId="0" borderId="1" xfId="5" applyNumberFormat="1" applyBorder="1" applyAlignment="1" applyProtection="1">
      <alignment vertical="center"/>
      <protection locked="0"/>
    </xf>
    <xf numFmtId="2" fontId="5" fillId="3" borderId="3" xfId="0" applyNumberFormat="1" applyFont="1" applyFill="1" applyBorder="1" applyAlignment="1" applyProtection="1">
      <protection locked="0"/>
    </xf>
    <xf numFmtId="2" fontId="5" fillId="0" borderId="3" xfId="5" applyNumberFormat="1" applyFont="1" applyBorder="1" applyAlignment="1" applyProtection="1">
      <alignment vertical="center"/>
      <protection locked="0"/>
    </xf>
    <xf numFmtId="2" fontId="2" fillId="0" borderId="3" xfId="5" applyNumberFormat="1" applyBorder="1" applyAlignment="1" applyProtection="1">
      <alignment vertical="center"/>
      <protection locked="0"/>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39" fontId="8" fillId="0" borderId="0" xfId="0" applyNumberFormat="1" applyFont="1" applyAlignment="1" applyProtection="1"/>
    <xf numFmtId="43" fontId="8" fillId="0" borderId="0" xfId="0" applyNumberFormat="1" applyFont="1" applyAlignment="1" applyProtection="1"/>
    <xf numFmtId="14" fontId="5" fillId="0" borderId="0" xfId="0" applyNumberFormat="1" applyFont="1"/>
    <xf numFmtId="0" fontId="0" fillId="0" borderId="0" xfId="0" applyAlignment="1" applyProtection="1">
      <protection locked="0"/>
    </xf>
    <xf numFmtId="0" fontId="0" fillId="0" borderId="26"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2" fontId="0" fillId="9" borderId="0" xfId="0" applyNumberFormat="1" applyFill="1" applyAlignment="1">
      <alignment horizontal="center"/>
    </xf>
    <xf numFmtId="0" fontId="0" fillId="12" borderId="1" xfId="0" applyFill="1" applyBorder="1" applyAlignment="1" applyProtection="1">
      <alignment horizontal="center"/>
    </xf>
    <xf numFmtId="2" fontId="0" fillId="12" borderId="1" xfId="0" applyNumberFormat="1" applyFill="1" applyBorder="1" applyAlignment="1" applyProtection="1">
      <alignment horizontal="center"/>
    </xf>
    <xf numFmtId="165" fontId="5" fillId="12"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2" fontId="4" fillId="2" borderId="0" xfId="0" applyNumberFormat="1" applyFont="1" applyFill="1" applyBorder="1" applyAlignment="1" applyProtection="1">
      <alignment horizontal="center"/>
      <protection locked="0"/>
    </xf>
    <xf numFmtId="0" fontId="4" fillId="0" borderId="1" xfId="0" applyFont="1" applyBorder="1" applyAlignment="1" applyProtection="1">
      <alignment horizontal="left" vertical="center"/>
    </xf>
    <xf numFmtId="10" fontId="5" fillId="0" borderId="1" xfId="6"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6"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3" fillId="0" borderId="0" xfId="0" applyNumberFormat="1" applyFont="1" applyBorder="1" applyAlignment="1" applyProtection="1">
      <alignment horizontal="center" vertical="center"/>
    </xf>
    <xf numFmtId="10" fontId="18" fillId="3" borderId="0" xfId="6"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49" fontId="2" fillId="3" borderId="1" xfId="0" applyNumberFormat="1" applyFont="1" applyFill="1" applyBorder="1" applyAlignment="1" applyProtection="1">
      <alignment horizontal="center" vertical="center"/>
    </xf>
    <xf numFmtId="170" fontId="18" fillId="3" borderId="0" xfId="0" applyNumberFormat="1" applyFont="1" applyFill="1" applyBorder="1" applyAlignment="1" applyProtection="1">
      <alignment horizontal="center" vertical="center"/>
    </xf>
    <xf numFmtId="170" fontId="18" fillId="0" borderId="0" xfId="0" applyNumberFormat="1" applyFont="1" applyAlignment="1" applyProtection="1">
      <alignment vertical="center"/>
    </xf>
    <xf numFmtId="10" fontId="18" fillId="3" borderId="1" xfId="0" applyNumberFormat="1" applyFont="1" applyFill="1" applyBorder="1" applyAlignment="1" applyProtection="1">
      <alignment horizontal="center" vertical="center"/>
    </xf>
    <xf numFmtId="10" fontId="18" fillId="0" borderId="0" xfId="0" applyNumberFormat="1" applyFont="1" applyAlignment="1" applyProtection="1">
      <alignment horizontal="center" vertical="center"/>
    </xf>
    <xf numFmtId="0" fontId="4" fillId="3" borderId="1" xfId="0" applyFont="1" applyFill="1" applyBorder="1" applyAlignment="1" applyProtection="1">
      <alignment horizontal="left" vertical="center"/>
    </xf>
    <xf numFmtId="2" fontId="10" fillId="0" borderId="0" xfId="0" applyNumberFormat="1" applyFont="1" applyAlignment="1" applyProtection="1">
      <alignment vertical="center"/>
    </xf>
    <xf numFmtId="4" fontId="23" fillId="0" borderId="7" xfId="0" applyNumberFormat="1" applyFont="1" applyFill="1" applyBorder="1" applyAlignment="1" applyProtection="1">
      <alignment horizontal="center" vertical="center"/>
    </xf>
    <xf numFmtId="4" fontId="23" fillId="0" borderId="10" xfId="0" applyNumberFormat="1" applyFont="1" applyFill="1" applyBorder="1" applyAlignment="1" applyProtection="1">
      <alignment horizontal="center" vertical="center"/>
    </xf>
    <xf numFmtId="2" fontId="15" fillId="9" borderId="1" xfId="0" applyNumberFormat="1" applyFont="1" applyFill="1" applyBorder="1" applyAlignment="1" applyProtection="1">
      <alignment horizontal="center" vertical="center"/>
    </xf>
    <xf numFmtId="0" fontId="2" fillId="12" borderId="1" xfId="0" applyFont="1" applyFill="1" applyBorder="1" applyAlignment="1" applyProtection="1">
      <alignment horizontal="center"/>
    </xf>
    <xf numFmtId="0" fontId="4" fillId="0" borderId="1" xfId="0" applyFont="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172" fontId="4" fillId="8" borderId="1" xfId="0" applyNumberFormat="1" applyFont="1" applyFill="1" applyBorder="1" applyAlignment="1" applyProtection="1">
      <alignment horizontal="center"/>
    </xf>
    <xf numFmtId="172" fontId="4" fillId="6" borderId="1" xfId="0" applyNumberFormat="1" applyFont="1" applyFill="1" applyBorder="1" applyAlignment="1" applyProtection="1">
      <alignment horizontal="center"/>
    </xf>
    <xf numFmtId="172" fontId="5" fillId="8" borderId="1" xfId="1" quotePrefix="1" applyNumberFormat="1" applyFont="1" applyFill="1" applyBorder="1" applyAlignment="1" applyProtection="1">
      <alignment horizontal="center" vertical="center" wrapText="1"/>
    </xf>
    <xf numFmtId="172" fontId="5" fillId="6" borderId="1" xfId="0" applyNumberFormat="1" applyFont="1" applyFill="1" applyBorder="1" applyAlignment="1" applyProtection="1">
      <alignment horizontal="center" vertical="center" wrapText="1"/>
    </xf>
    <xf numFmtId="172" fontId="5" fillId="8" borderId="1" xfId="0" applyNumberFormat="1" applyFont="1" applyFill="1" applyBorder="1" applyAlignment="1" applyProtection="1">
      <alignment horizontal="center" vertical="center" wrapText="1"/>
    </xf>
    <xf numFmtId="172" fontId="5" fillId="6" borderId="1" xfId="1" quotePrefix="1" applyNumberFormat="1" applyFont="1" applyFill="1" applyBorder="1" applyAlignment="1" applyProtection="1">
      <alignment horizontal="center" vertical="center" wrapText="1"/>
    </xf>
    <xf numFmtId="172" fontId="5" fillId="8" borderId="0" xfId="0" applyNumberFormat="1" applyFont="1" applyFill="1" applyAlignment="1" applyProtection="1">
      <alignment horizontal="center" vertical="center" wrapText="1"/>
    </xf>
    <xf numFmtId="172" fontId="5" fillId="6" borderId="1" xfId="1" applyNumberFormat="1" applyFont="1" applyFill="1" applyBorder="1" applyAlignment="1" applyProtection="1">
      <alignment horizontal="center" vertical="center" wrapText="1"/>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43" fontId="0" fillId="0" borderId="0" xfId="0" applyNumberFormat="1" applyProtection="1"/>
    <xf numFmtId="165" fontId="2" fillId="0" borderId="1" xfId="0" applyNumberFormat="1" applyFont="1" applyBorder="1" applyAlignment="1" applyProtection="1">
      <alignment horizontal="center"/>
      <protection locked="0"/>
    </xf>
    <xf numFmtId="0" fontId="5" fillId="0" borderId="0" xfId="0" applyFont="1" applyFill="1"/>
    <xf numFmtId="0" fontId="5" fillId="0" borderId="0" xfId="0" applyFont="1" applyFill="1"/>
    <xf numFmtId="0" fontId="24" fillId="0" borderId="12" xfId="0" applyFont="1" applyFill="1" applyBorder="1" applyAlignment="1">
      <alignment horizontal="center" wrapText="1"/>
    </xf>
    <xf numFmtId="0" fontId="2" fillId="0" borderId="0" xfId="0" applyFont="1" applyFill="1"/>
    <xf numFmtId="2" fontId="5" fillId="12" borderId="1" xfId="0" applyNumberFormat="1" applyFont="1" applyFill="1" applyBorder="1" applyAlignment="1" applyProtection="1"/>
    <xf numFmtId="2" fontId="0" fillId="2" borderId="1" xfId="0" applyNumberFormat="1" applyFill="1" applyBorder="1" applyProtection="1"/>
    <xf numFmtId="0" fontId="5" fillId="0" borderId="0" xfId="0" applyFont="1" applyFill="1"/>
    <xf numFmtId="0" fontId="19" fillId="13" borderId="17" xfId="0" applyFont="1" applyFill="1" applyBorder="1" applyAlignment="1">
      <alignment horizontal="center"/>
    </xf>
    <xf numFmtId="0" fontId="19" fillId="13" borderId="17" xfId="0" applyFont="1" applyFill="1" applyBorder="1" applyAlignment="1">
      <alignment horizontal="center" wrapText="1"/>
    </xf>
    <xf numFmtId="167" fontId="2" fillId="0" borderId="0" xfId="0" applyNumberFormat="1" applyFont="1" applyProtection="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5" fillId="0" borderId="9" xfId="0" applyNumberFormat="1" applyFont="1" applyBorder="1" applyAlignment="1" applyProtection="1">
      <alignment horizontal="center"/>
      <protection locked="0"/>
    </xf>
    <xf numFmtId="0" fontId="5" fillId="0" borderId="1" xfId="0" applyFont="1" applyBorder="1" applyAlignment="1" applyProtection="1">
      <alignment horizontal="left" wrapText="1"/>
      <protection locked="0"/>
    </xf>
    <xf numFmtId="0" fontId="5" fillId="12" borderId="1" xfId="0" applyFont="1" applyFill="1" applyBorder="1" applyAlignment="1" applyProtection="1">
      <alignment horizontal="left"/>
    </xf>
    <xf numFmtId="167" fontId="2" fillId="12" borderId="1" xfId="0" applyNumberFormat="1" applyFont="1" applyFill="1" applyBorder="1" applyAlignment="1" applyProtection="1">
      <alignment horizontal="left"/>
    </xf>
    <xf numFmtId="167" fontId="5" fillId="12"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0" fontId="5" fillId="0" borderId="0" xfId="0" applyFont="1" applyFill="1"/>
    <xf numFmtId="171" fontId="5" fillId="0" borderId="1" xfId="0" applyNumberFormat="1" applyFont="1" applyBorder="1" applyAlignment="1" applyProtection="1">
      <alignment horizontal="center"/>
    </xf>
    <xf numFmtId="171" fontId="5" fillId="0" borderId="1" xfId="0" applyNumberFormat="1" applyFont="1" applyFill="1" applyBorder="1" applyAlignment="1" applyProtection="1">
      <alignment horizontal="center"/>
    </xf>
    <xf numFmtId="0" fontId="0" fillId="0" borderId="0" xfId="0" applyAlignment="1" applyProtection="1">
      <protection locked="0"/>
    </xf>
    <xf numFmtId="2" fontId="0" fillId="9" borderId="0" xfId="0" applyNumberFormat="1" applyFill="1" applyAlignment="1" applyProtection="1">
      <alignment horizontal="center"/>
    </xf>
    <xf numFmtId="2" fontId="2" fillId="12" borderId="1" xfId="0" applyNumberFormat="1" applyFont="1" applyFill="1" applyBorder="1" applyAlignment="1" applyProtection="1">
      <alignment horizontal="center"/>
    </xf>
    <xf numFmtId="0" fontId="2" fillId="13" borderId="1" xfId="0" applyFont="1" applyFill="1" applyBorder="1" applyAlignment="1" applyProtection="1">
      <protection locked="0"/>
    </xf>
    <xf numFmtId="17" fontId="0" fillId="0" borderId="1" xfId="0" applyNumberFormat="1" applyBorder="1" applyAlignment="1" applyProtection="1">
      <protection locked="0"/>
    </xf>
    <xf numFmtId="0" fontId="5" fillId="0" borderId="0" xfId="0" applyFont="1" applyFill="1"/>
    <xf numFmtId="0" fontId="5" fillId="0" borderId="0" xfId="0" applyFont="1" applyFill="1"/>
    <xf numFmtId="0" fontId="4" fillId="0" borderId="0" xfId="0" applyFont="1" applyBorder="1" applyAlignment="1">
      <alignment horizontal="center"/>
    </xf>
    <xf numFmtId="2" fontId="10" fillId="0" borderId="1" xfId="0" applyNumberFormat="1" applyFont="1" applyBorder="1" applyAlignment="1" applyProtection="1"/>
    <xf numFmtId="0" fontId="0" fillId="0" borderId="1" xfId="0" applyBorder="1"/>
    <xf numFmtId="17" fontId="8" fillId="0" borderId="1" xfId="0" applyNumberFormat="1" applyFont="1" applyBorder="1" applyAlignment="1" applyProtection="1"/>
    <xf numFmtId="2" fontId="5" fillId="14" borderId="1" xfId="0" applyNumberFormat="1" applyFont="1" applyFill="1" applyBorder="1" applyAlignment="1" applyProtection="1">
      <alignment horizontal="center" vertical="center" wrapText="1"/>
    </xf>
    <xf numFmtId="0" fontId="24" fillId="14" borderId="0" xfId="0" applyFont="1" applyFill="1" applyAlignment="1">
      <alignment wrapText="1"/>
    </xf>
    <xf numFmtId="0" fontId="29" fillId="14" borderId="0" xfId="0" applyFont="1" applyFill="1" applyAlignment="1">
      <alignment wrapText="1"/>
    </xf>
    <xf numFmtId="0" fontId="25" fillId="14" borderId="0" xfId="0" applyFont="1" applyFill="1" applyAlignment="1">
      <alignment wrapText="1"/>
    </xf>
    <xf numFmtId="43" fontId="8" fillId="0" borderId="0" xfId="0" applyNumberFormat="1" applyFont="1" applyFill="1" applyProtection="1">
      <protection locked="0"/>
    </xf>
    <xf numFmtId="0" fontId="2" fillId="0" borderId="0" xfId="0" applyFont="1" applyAlignment="1">
      <alignment horizontal="center"/>
    </xf>
    <xf numFmtId="10" fontId="16" fillId="0" borderId="1" xfId="0" applyNumberFormat="1" applyFont="1" applyBorder="1" applyAlignment="1" applyProtection="1">
      <alignment horizontal="center" vertical="center"/>
    </xf>
    <xf numFmtId="0" fontId="8" fillId="0" borderId="0" xfId="0" applyFont="1" applyBorder="1" applyProtection="1"/>
    <xf numFmtId="173" fontId="8" fillId="0" borderId="0" xfId="2" applyNumberFormat="1" applyFont="1" applyBorder="1" applyAlignment="1"/>
    <xf numFmtId="0" fontId="8" fillId="0" borderId="0" xfId="2" applyNumberFormat="1" applyFont="1" applyFill="1" applyProtection="1"/>
    <xf numFmtId="0" fontId="8" fillId="0" borderId="0" xfId="2" applyNumberFormat="1" applyFont="1" applyBorder="1" applyAlignment="1"/>
    <xf numFmtId="173" fontId="4" fillId="0" borderId="0" xfId="0" applyNumberFormat="1" applyFont="1" applyProtection="1"/>
    <xf numFmtId="0" fontId="4" fillId="13"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0" fillId="0" borderId="1" xfId="0" applyBorder="1" applyAlignment="1">
      <alignment horizontal="center"/>
    </xf>
    <xf numFmtId="0" fontId="24" fillId="13" borderId="0" xfId="0" applyFont="1" applyFill="1" applyAlignment="1">
      <alignment wrapText="1"/>
    </xf>
    <xf numFmtId="0" fontId="4" fillId="13" borderId="1" xfId="0" applyFont="1" applyFill="1" applyBorder="1" applyAlignment="1" applyProtection="1">
      <alignment horizontal="center" wrapText="1"/>
      <protection locked="0"/>
    </xf>
    <xf numFmtId="0" fontId="4" fillId="13" borderId="1" xfId="0" applyFont="1" applyFill="1" applyBorder="1" applyAlignment="1">
      <alignment horizontal="center" wrapText="1"/>
    </xf>
    <xf numFmtId="43" fontId="0" fillId="0" borderId="0" xfId="0" applyNumberFormat="1"/>
    <xf numFmtId="172" fontId="4" fillId="15" borderId="1" xfId="1" applyNumberFormat="1" applyFont="1" applyFill="1" applyBorder="1" applyAlignment="1" applyProtection="1">
      <alignment horizontal="center" vertical="center" wrapText="1"/>
    </xf>
    <xf numFmtId="172" fontId="5" fillId="16" borderId="1" xfId="1" quotePrefix="1" applyNumberFormat="1" applyFont="1" applyFill="1" applyBorder="1" applyAlignment="1" applyProtection="1">
      <alignment horizontal="center" vertical="center" wrapText="1"/>
    </xf>
    <xf numFmtId="172" fontId="4" fillId="16" borderId="1" xfId="1" applyNumberFormat="1" applyFont="1" applyFill="1" applyBorder="1" applyAlignment="1" applyProtection="1">
      <alignment horizontal="center" vertical="center" wrapText="1"/>
    </xf>
    <xf numFmtId="171" fontId="8" fillId="0" borderId="1" xfId="0" applyNumberFormat="1" applyFont="1" applyFill="1" applyBorder="1" applyAlignment="1" applyProtection="1">
      <alignment horizontal="center"/>
    </xf>
    <xf numFmtId="0" fontId="4" fillId="0" borderId="1" xfId="0" applyFont="1" applyFill="1" applyBorder="1" applyAlignment="1" applyProtection="1"/>
    <xf numFmtId="0" fontId="4" fillId="0" borderId="1" xfId="0" applyFont="1" applyFill="1" applyBorder="1" applyAlignment="1" applyProtection="1">
      <alignment horizontal="center" wrapText="1"/>
    </xf>
    <xf numFmtId="0" fontId="10" fillId="0" borderId="1" xfId="0" applyFont="1" applyFill="1" applyBorder="1" applyAlignment="1" applyProtection="1"/>
    <xf numFmtId="0" fontId="0" fillId="0" borderId="0" xfId="0" applyAlignment="1"/>
    <xf numFmtId="0" fontId="2" fillId="0" borderId="9" xfId="0" applyNumberFormat="1" applyFont="1" applyBorder="1" applyAlignment="1" applyProtection="1">
      <alignment horizontal="center"/>
      <protection locked="0"/>
    </xf>
    <xf numFmtId="0" fontId="2" fillId="0" borderId="1" xfId="0" applyFont="1" applyFill="1" applyBorder="1" applyAlignment="1" applyProtection="1">
      <alignment horizontal="center"/>
      <protection locked="0"/>
    </xf>
    <xf numFmtId="0" fontId="48" fillId="0" borderId="0" xfId="0" applyFont="1"/>
    <xf numFmtId="0" fontId="2" fillId="0" borderId="0" xfId="12" applyFont="1" applyFill="1" applyAlignment="1">
      <alignment horizontal="left"/>
    </xf>
    <xf numFmtId="0" fontId="48" fillId="0" borderId="0" xfId="0" applyFont="1" applyFill="1" applyAlignment="1">
      <alignment horizontal="left"/>
    </xf>
    <xf numFmtId="0" fontId="2" fillId="0" borderId="0" xfId="12" applyFont="1" applyAlignment="1">
      <alignment horizontal="left"/>
    </xf>
    <xf numFmtId="0" fontId="48" fillId="0" borderId="0" xfId="0" applyFont="1" applyFill="1"/>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19" fillId="13" borderId="17" xfId="0" applyFont="1" applyFill="1" applyBorder="1" applyAlignment="1"/>
    <xf numFmtId="0" fontId="19" fillId="0" borderId="0" xfId="0" applyFont="1" applyFill="1" applyBorder="1" applyAlignment="1"/>
    <xf numFmtId="0" fontId="48" fillId="0" borderId="0" xfId="0" applyFont="1" applyAlignment="1"/>
    <xf numFmtId="0" fontId="48" fillId="0" borderId="0" xfId="0" applyFont="1" applyFill="1" applyAlignment="1"/>
    <xf numFmtId="2" fontId="2" fillId="0" borderId="0" xfId="2" applyNumberFormat="1" applyFont="1" applyFill="1" applyAlignment="1"/>
    <xf numFmtId="2" fontId="2" fillId="0" borderId="0" xfId="2" applyNumberFormat="1" applyFont="1" applyAlignment="1"/>
    <xf numFmtId="0" fontId="2" fillId="0" borderId="0" xfId="0" applyFont="1" applyAlignment="1"/>
    <xf numFmtId="14" fontId="5" fillId="0" borderId="1" xfId="0" applyNumberFormat="1" applyFont="1" applyBorder="1" applyAlignment="1" applyProtection="1">
      <alignment horizontal="center"/>
      <protection locked="0"/>
    </xf>
    <xf numFmtId="0" fontId="5" fillId="0" borderId="31" xfId="0" applyFont="1" applyBorder="1" applyAlignment="1">
      <alignment vertical="top"/>
    </xf>
    <xf numFmtId="0" fontId="0" fillId="0" borderId="32" xfId="0" applyBorder="1" applyAlignment="1"/>
    <xf numFmtId="0" fontId="5" fillId="0" borderId="33" xfId="0" applyFont="1" applyFill="1" applyBorder="1" applyAlignment="1">
      <alignment horizontal="center" wrapText="1"/>
    </xf>
    <xf numFmtId="0" fontId="24" fillId="0" borderId="0" xfId="0" applyFont="1" applyFill="1" applyAlignment="1">
      <alignment horizontal="center" vertical="top" wrapText="1"/>
    </xf>
    <xf numFmtId="0" fontId="5" fillId="0" borderId="0" xfId="0" applyFont="1" applyFill="1"/>
    <xf numFmtId="0" fontId="3" fillId="0" borderId="0" xfId="0" applyFont="1" applyAlignment="1">
      <alignment horizontal="center"/>
    </xf>
    <xf numFmtId="0" fontId="8" fillId="0" borderId="0" xfId="0" applyFont="1" applyFill="1" applyAlignment="1" applyProtection="1">
      <alignment horizontal="center"/>
      <protection locked="0"/>
    </xf>
    <xf numFmtId="0" fontId="8" fillId="0" borderId="4" xfId="0" applyFont="1" applyFill="1" applyBorder="1" applyAlignment="1" applyProtection="1">
      <alignment horizontal="center"/>
    </xf>
    <xf numFmtId="0" fontId="8" fillId="0" borderId="0" xfId="0" applyFont="1" applyBorder="1" applyAlignment="1" applyProtection="1"/>
    <xf numFmtId="0" fontId="8" fillId="0" borderId="0" xfId="0" applyFont="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Fill="1" applyAlignment="1" applyProtection="1">
      <alignment horizontal="center"/>
    </xf>
    <xf numFmtId="0" fontId="8" fillId="0" borderId="0" xfId="0" applyFont="1" applyAlignment="1" applyProtection="1">
      <alignment horizontal="left" wrapText="1"/>
    </xf>
    <xf numFmtId="0" fontId="8" fillId="0" borderId="22" xfId="0" applyFont="1" applyBorder="1" applyAlignment="1">
      <alignment horizontal="center"/>
    </xf>
    <xf numFmtId="0" fontId="3" fillId="0" borderId="0" xfId="0" applyFont="1" applyAlignment="1">
      <alignment horizont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4" xfId="0" applyFont="1" applyBorder="1" applyAlignment="1" applyProtection="1">
      <alignment horizontal="center" vertical="center"/>
    </xf>
    <xf numFmtId="0" fontId="0" fillId="0" borderId="9" xfId="0" applyBorder="1" applyAlignment="1"/>
    <xf numFmtId="0" fontId="4" fillId="0" borderId="1" xfId="0" applyFont="1" applyBorder="1" applyAlignment="1" applyProtection="1"/>
    <xf numFmtId="0" fontId="11" fillId="3"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xf>
    <xf numFmtId="0" fontId="11" fillId="3" borderId="29" xfId="0" applyFont="1" applyFill="1" applyBorder="1" applyAlignment="1" applyProtection="1">
      <alignment horizontal="center" vertical="center" wrapText="1"/>
    </xf>
    <xf numFmtId="0" fontId="10" fillId="0" borderId="30" xfId="0" applyFont="1" applyBorder="1" applyAlignment="1" applyProtection="1">
      <alignment horizontal="center" vertical="center"/>
    </xf>
    <xf numFmtId="0" fontId="10" fillId="0" borderId="34" xfId="0" applyFont="1" applyBorder="1" applyAlignment="1" applyProtection="1">
      <alignment horizontal="center" vertical="center"/>
    </xf>
    <xf numFmtId="0" fontId="0" fillId="3" borderId="1" xfId="0" applyFill="1" applyBorder="1" applyAlignment="1" applyProtection="1"/>
    <xf numFmtId="0" fontId="11" fillId="3" borderId="0" xfId="0" applyNumberFormat="1" applyFont="1" applyFill="1" applyBorder="1" applyAlignment="1" applyProtection="1"/>
    <xf numFmtId="0" fontId="0" fillId="3" borderId="0" xfId="0" applyFill="1" applyAlignment="1" applyProtection="1"/>
    <xf numFmtId="0" fontId="4" fillId="3" borderId="35"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14" fillId="3" borderId="1" xfId="0" applyFont="1" applyFill="1" applyBorder="1" applyAlignment="1" applyProtection="1">
      <alignment horizontal="center" vertical="center"/>
    </xf>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7"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171" fontId="4" fillId="4" borderId="3" xfId="1" applyNumberFormat="1" applyFont="1" applyFill="1" applyBorder="1" applyAlignment="1" applyProtection="1">
      <alignment horizontal="center" vertical="center" wrapText="1"/>
    </xf>
    <xf numFmtId="171" fontId="4" fillId="4" borderId="9" xfId="1"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1" xfId="0" applyFont="1" applyFill="1" applyBorder="1" applyAlignment="1" applyProtection="1">
      <alignment horizontal="center" wrapText="1"/>
    </xf>
    <xf numFmtId="0" fontId="0" fillId="0" borderId="1" xfId="0" applyFill="1" applyBorder="1" applyAlignment="1">
      <alignment horizontal="center" wrapText="1"/>
    </xf>
    <xf numFmtId="0" fontId="8" fillId="0" borderId="3" xfId="0" applyFont="1" applyBorder="1" applyAlignment="1" applyProtection="1">
      <alignment horizontal="center" wrapText="1"/>
    </xf>
    <xf numFmtId="0" fontId="8" fillId="0" borderId="14" xfId="0" applyFont="1" applyBorder="1" applyAlignment="1" applyProtection="1">
      <alignment horizontal="center"/>
    </xf>
    <xf numFmtId="0" fontId="8" fillId="0" borderId="9" xfId="0" applyFont="1" applyBorder="1" applyAlignment="1" applyProtection="1">
      <alignment horizontal="center"/>
    </xf>
    <xf numFmtId="0" fontId="0" fillId="0" borderId="1" xfId="0" applyBorder="1" applyAlignment="1" applyProtection="1"/>
    <xf numFmtId="17" fontId="15" fillId="0" borderId="6" xfId="0" applyNumberFormat="1" applyFont="1" applyFill="1" applyBorder="1" applyAlignment="1" applyProtection="1">
      <alignment horizontal="center" vertical="center" wrapText="1"/>
    </xf>
    <xf numFmtId="0" fontId="0" fillId="0" borderId="6" xfId="0" applyBorder="1" applyAlignment="1" applyProtection="1">
      <alignment wrapText="1"/>
    </xf>
    <xf numFmtId="0" fontId="8" fillId="0" borderId="3" xfId="0" applyFont="1" applyBorder="1" applyAlignment="1" applyProtection="1">
      <alignment horizontal="center" vertical="center" wrapText="1"/>
    </xf>
    <xf numFmtId="0" fontId="0" fillId="0" borderId="14" xfId="0" applyBorder="1" applyAlignment="1" applyProtection="1"/>
    <xf numFmtId="0" fontId="0" fillId="0" borderId="9" xfId="0" applyBorder="1" applyAlignment="1" applyProtection="1"/>
    <xf numFmtId="0" fontId="15" fillId="0" borderId="2" xfId="0" applyNumberFormat="1" applyFont="1" applyBorder="1" applyAlignment="1" applyProtection="1">
      <alignment horizontal="left" vertical="center" wrapText="1"/>
    </xf>
    <xf numFmtId="0" fontId="15" fillId="0" borderId="22" xfId="0" applyNumberFormat="1" applyFont="1" applyBorder="1" applyAlignment="1" applyProtection="1">
      <alignment horizontal="left" vertical="center" wrapText="1"/>
    </xf>
    <xf numFmtId="0" fontId="15" fillId="0" borderId="8" xfId="0" applyNumberFormat="1" applyFont="1" applyBorder="1" applyAlignment="1" applyProtection="1">
      <alignment horizontal="left" vertical="center" wrapText="1"/>
    </xf>
    <xf numFmtId="172" fontId="4" fillId="4" borderId="3" xfId="1" applyNumberFormat="1" applyFont="1" applyFill="1" applyBorder="1" applyAlignment="1" applyProtection="1">
      <alignment horizontal="center" vertical="center" wrapText="1"/>
    </xf>
    <xf numFmtId="172" fontId="4" fillId="4" borderId="9" xfId="0" applyNumberFormat="1" applyFont="1" applyFill="1" applyBorder="1" applyAlignment="1" applyProtection="1">
      <alignment horizontal="center" vertical="center" wrapText="1"/>
    </xf>
    <xf numFmtId="0" fontId="0" fillId="0" borderId="14"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11" fillId="3" borderId="21" xfId="0" applyFont="1" applyFill="1" applyBorder="1" applyAlignment="1" applyProtection="1">
      <alignment horizontal="center" vertical="center" wrapText="1"/>
    </xf>
    <xf numFmtId="0" fontId="11" fillId="3" borderId="28"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8" fillId="0" borderId="21" xfId="0" applyFont="1" applyBorder="1" applyAlignment="1" applyProtection="1">
      <alignment horizontal="center"/>
      <protection locked="0"/>
    </xf>
    <xf numFmtId="0" fontId="8" fillId="0" borderId="28" xfId="0" applyFont="1" applyBorder="1" applyAlignment="1" applyProtection="1">
      <protection locked="0"/>
    </xf>
    <xf numFmtId="0" fontId="8" fillId="0" borderId="24" xfId="0" applyFont="1" applyBorder="1" applyAlignment="1" applyProtection="1">
      <protection locked="0"/>
    </xf>
    <xf numFmtId="0" fontId="37" fillId="2" borderId="19" xfId="0" applyFont="1" applyFill="1" applyBorder="1" applyAlignment="1">
      <alignment horizontal="center" wrapText="1"/>
    </xf>
    <xf numFmtId="0" fontId="37" fillId="2" borderId="20" xfId="0" applyFont="1" applyFill="1" applyBorder="1" applyAlignment="1">
      <alignment horizontal="center" wrapText="1"/>
    </xf>
    <xf numFmtId="0" fontId="37" fillId="2" borderId="2" xfId="0" applyFont="1" applyFill="1" applyBorder="1" applyAlignment="1">
      <alignment horizontal="center" wrapText="1"/>
    </xf>
    <xf numFmtId="0" fontId="37"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6" xfId="0" applyBorder="1" applyAlignment="1"/>
    <xf numFmtId="0" fontId="4" fillId="11" borderId="23" xfId="0" applyFont="1" applyFill="1" applyBorder="1" applyAlignment="1" applyProtection="1">
      <protection locked="0"/>
    </xf>
    <xf numFmtId="0" fontId="4" fillId="11"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6" xfId="0" applyBorder="1" applyAlignment="1">
      <alignment wrapText="1"/>
    </xf>
    <xf numFmtId="0" fontId="8" fillId="0" borderId="22" xfId="0" applyFont="1" applyBorder="1" applyAlignment="1" applyProtection="1">
      <alignment horizontal="left"/>
      <protection locked="0"/>
    </xf>
    <xf numFmtId="0" fontId="14" fillId="0" borderId="22" xfId="0" applyFont="1" applyBorder="1" applyAlignment="1" applyProtection="1">
      <alignment horizontal="left"/>
      <protection locked="0"/>
    </xf>
    <xf numFmtId="0" fontId="0" fillId="0" borderId="20" xfId="0" applyBorder="1" applyAlignment="1">
      <alignment horizontal="center" wrapText="1"/>
    </xf>
  </cellXfs>
  <cellStyles count="13">
    <cellStyle name="Comma" xfId="1" builtinId="3"/>
    <cellStyle name="Comma 2" xfId="8"/>
    <cellStyle name="Comma 2 2" xfId="2"/>
    <cellStyle name="Hyperlink" xfId="3" builtinId="8"/>
    <cellStyle name="Normal" xfId="0" builtinId="0"/>
    <cellStyle name="Normal 2" xfId="9"/>
    <cellStyle name="Normal 3" xfId="10"/>
    <cellStyle name="Normal 3 2" xfId="12"/>
    <cellStyle name="Normal 4" xfId="7"/>
    <cellStyle name="Normal 6" xfId="11"/>
    <cellStyle name="Normal 9" xfId="4"/>
    <cellStyle name="Normal_PG&amp;E Year-ahead RA - June 2006" xfId="5"/>
    <cellStyle name="Percent" xfId="6" builtinId="5"/>
  </cellStyles>
  <dxfs count="14">
    <dxf>
      <font>
        <condense val="0"/>
        <extend val="0"/>
        <color indexed="10"/>
      </font>
    </dxf>
    <dxf>
      <font>
        <condense val="0"/>
        <extend val="0"/>
        <color indexed="10"/>
      </font>
    </dxf>
    <dxf>
      <font>
        <b/>
        <i val="0"/>
        <strike val="0"/>
        <condense val="0"/>
        <extend val="0"/>
        <color indexed="10"/>
      </font>
    </dxf>
    <dxf>
      <font>
        <b/>
        <i val="0"/>
        <strike val="0"/>
        <condense val="0"/>
        <extend val="0"/>
        <color indexed="12"/>
      </font>
      <fill>
        <patternFill>
          <bgColor indexed="43"/>
        </patternFill>
      </fill>
    </dxf>
    <dxf>
      <font>
        <color rgb="FF9C0006"/>
      </font>
    </dxf>
    <dxf>
      <font>
        <condense val="0"/>
        <extend val="0"/>
        <color indexed="10"/>
      </font>
    </dxf>
    <dxf>
      <font>
        <condense val="0"/>
        <extend val="0"/>
        <color indexed="39"/>
      </font>
    </dxf>
    <dxf>
      <font>
        <b/>
        <i val="0"/>
        <strike val="0"/>
        <condense val="0"/>
        <extend val="0"/>
        <color indexed="10"/>
      </font>
    </dxf>
    <dxf>
      <font>
        <b/>
        <i val="0"/>
        <strike val="0"/>
        <condense val="0"/>
        <extend val="0"/>
        <color indexed="12"/>
      </font>
      <fill>
        <patternFill>
          <bgColor indexed="43"/>
        </patternFill>
      </fill>
    </dxf>
    <dxf>
      <font>
        <color rgb="FF0070C0"/>
      </font>
    </dxf>
    <dxf>
      <font>
        <color rgb="FF9C0006"/>
      </font>
    </dxf>
    <dxf>
      <font>
        <condense val="0"/>
        <extend val="0"/>
        <color indexed="10"/>
      </font>
    </dxf>
    <dxf>
      <font>
        <condense val="0"/>
        <extend val="0"/>
        <color indexed="39"/>
      </font>
    </dxf>
    <dxf>
      <font>
        <condense val="0"/>
        <extend val="0"/>
        <color rgb="FF006100"/>
      </font>
      <fill>
        <patternFill>
          <bgColor rgb="FFC6EFCE"/>
        </patternFill>
      </fill>
    </dxf>
  </dxfs>
  <tableStyles count="0" defaultTableStyle="TableStyleMedium9" defaultPivotStyle="PivotStyleLight16"/>
  <colors>
    <mruColors>
      <color rgb="FFCCFFCC"/>
      <color rgb="FFFFCC99"/>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pageSetUpPr fitToPage="1"/>
  </sheetPr>
  <dimension ref="A1:F48"/>
  <sheetViews>
    <sheetView showGridLines="0" zoomScaleNormal="100" workbookViewId="0">
      <selection activeCell="B3" sqref="B3"/>
    </sheetView>
  </sheetViews>
  <sheetFormatPr defaultRowHeight="12" customHeight="1" x14ac:dyDescent="0.2"/>
  <cols>
    <col min="1" max="1" width="64.7109375" style="1" customWidth="1"/>
    <col min="2" max="2" width="64" style="1" customWidth="1"/>
    <col min="3" max="3" width="9.140625" style="1"/>
    <col min="4" max="6" width="9.140625" style="277"/>
    <col min="7" max="16384" width="9.140625" style="1"/>
  </cols>
  <sheetData>
    <row r="1" spans="1:6" ht="17.25" customHeight="1" x14ac:dyDescent="0.25">
      <c r="A1" s="6" t="s">
        <v>707</v>
      </c>
      <c r="B1" s="2"/>
      <c r="C1" s="3"/>
    </row>
    <row r="2" spans="1:6" ht="12" customHeight="1" x14ac:dyDescent="0.25">
      <c r="A2" s="2"/>
      <c r="B2" s="2"/>
      <c r="C2" s="3"/>
    </row>
    <row r="3" spans="1:6" ht="12" customHeight="1" x14ac:dyDescent="0.25">
      <c r="A3" s="9" t="s">
        <v>1034</v>
      </c>
      <c r="B3" s="168">
        <v>41640</v>
      </c>
      <c r="C3" s="3"/>
    </row>
    <row r="4" spans="1:6" ht="12" customHeight="1" x14ac:dyDescent="0.2">
      <c r="A4" s="9" t="s">
        <v>961</v>
      </c>
      <c r="B4" s="13"/>
    </row>
    <row r="5" spans="1:6" ht="12" customHeight="1" x14ac:dyDescent="0.2">
      <c r="A5" s="9" t="s">
        <v>510</v>
      </c>
      <c r="B5" s="13"/>
    </row>
    <row r="6" spans="1:6" ht="12" customHeight="1" x14ac:dyDescent="0.2">
      <c r="A6" s="9" t="s">
        <v>896</v>
      </c>
      <c r="B6" s="228"/>
    </row>
    <row r="7" spans="1:6" s="19" customFormat="1" ht="12" customHeight="1" x14ac:dyDescent="0.2">
      <c r="A7" s="9" t="s">
        <v>1184</v>
      </c>
      <c r="B7" s="17"/>
      <c r="D7" s="277"/>
      <c r="E7" s="277"/>
      <c r="F7" s="277"/>
    </row>
    <row r="8" spans="1:6" s="19" customFormat="1" ht="12" customHeight="1" x14ac:dyDescent="0.2">
      <c r="A8" s="4"/>
      <c r="B8" s="7"/>
      <c r="D8" s="277"/>
      <c r="E8" s="277"/>
      <c r="F8" s="277"/>
    </row>
    <row r="9" spans="1:6" s="19" customFormat="1" ht="12" customHeight="1" x14ac:dyDescent="0.2">
      <c r="A9" s="5" t="s">
        <v>960</v>
      </c>
      <c r="B9" s="7"/>
      <c r="D9" s="277"/>
      <c r="E9" s="277"/>
      <c r="F9" s="277"/>
    </row>
    <row r="10" spans="1:6" s="19" customFormat="1" ht="12" customHeight="1" x14ac:dyDescent="0.2">
      <c r="A10" s="18" t="s">
        <v>1186</v>
      </c>
      <c r="B10" s="7"/>
      <c r="D10" s="277"/>
      <c r="E10" s="277"/>
      <c r="F10" s="277"/>
    </row>
    <row r="11" spans="1:6" s="19" customFormat="1" ht="12" customHeight="1" x14ac:dyDescent="0.2">
      <c r="A11" s="18" t="s">
        <v>12</v>
      </c>
      <c r="B11" s="7"/>
      <c r="D11" s="277"/>
      <c r="E11" s="277"/>
      <c r="F11" s="277"/>
    </row>
    <row r="12" spans="1:6" s="19" customFormat="1" ht="12" customHeight="1" x14ac:dyDescent="0.2">
      <c r="A12" s="18" t="s">
        <v>197</v>
      </c>
      <c r="B12" s="7"/>
      <c r="D12" s="277"/>
      <c r="E12" s="277"/>
      <c r="F12" s="277"/>
    </row>
    <row r="13" spans="1:6" s="19" customFormat="1" ht="12" customHeight="1" x14ac:dyDescent="0.2">
      <c r="A13" s="18" t="s">
        <v>11</v>
      </c>
      <c r="B13" s="7"/>
      <c r="D13" s="277"/>
      <c r="E13" s="277"/>
      <c r="F13" s="277"/>
    </row>
    <row r="14" spans="1:6" s="19" customFormat="1" ht="12" customHeight="1" x14ac:dyDescent="0.2">
      <c r="A14" s="18"/>
      <c r="B14" s="7"/>
      <c r="D14" s="277"/>
      <c r="E14" s="277"/>
      <c r="F14" s="277"/>
    </row>
    <row r="15" spans="1:6" s="19" customFormat="1" ht="12" customHeight="1" x14ac:dyDescent="0.2">
      <c r="A15" s="20" t="s">
        <v>962</v>
      </c>
      <c r="B15" s="7"/>
      <c r="D15" s="277"/>
      <c r="E15" s="277"/>
      <c r="F15" s="277"/>
    </row>
    <row r="16" spans="1:6" s="19" customFormat="1" ht="15.75" customHeight="1" x14ac:dyDescent="0.2">
      <c r="A16" s="20" t="s">
        <v>194</v>
      </c>
      <c r="B16" s="7"/>
      <c r="D16" s="277"/>
      <c r="E16" s="277"/>
      <c r="F16" s="277"/>
    </row>
    <row r="17" spans="1:6" s="19" customFormat="1" ht="42.75" customHeight="1" x14ac:dyDescent="0.2">
      <c r="A17" s="20" t="s">
        <v>944</v>
      </c>
      <c r="B17" s="7"/>
      <c r="D17" s="277"/>
      <c r="E17" s="277"/>
      <c r="F17" s="277"/>
    </row>
    <row r="18" spans="1:6" s="19" customFormat="1" ht="40.5" customHeight="1" x14ac:dyDescent="0.2">
      <c r="A18" s="20" t="s">
        <v>191</v>
      </c>
      <c r="B18" s="7"/>
      <c r="D18" s="277"/>
      <c r="E18" s="277"/>
      <c r="F18" s="277"/>
    </row>
    <row r="19" spans="1:6" s="19" customFormat="1" ht="12" customHeight="1" x14ac:dyDescent="0.2">
      <c r="A19" s="18"/>
      <c r="B19" s="21"/>
      <c r="D19" s="277"/>
      <c r="E19" s="277"/>
      <c r="F19" s="277"/>
    </row>
    <row r="20" spans="1:6" s="19" customFormat="1" ht="12" customHeight="1" x14ac:dyDescent="0.2">
      <c r="A20" s="9" t="s">
        <v>708</v>
      </c>
      <c r="B20" s="17"/>
      <c r="D20" s="277"/>
      <c r="E20" s="277"/>
      <c r="F20" s="277"/>
    </row>
    <row r="21" spans="1:6" s="19" customFormat="1" ht="12" customHeight="1" x14ac:dyDescent="0.2">
      <c r="A21" s="9" t="s">
        <v>1175</v>
      </c>
      <c r="B21" s="17"/>
      <c r="D21" s="277"/>
      <c r="E21" s="277"/>
      <c r="F21" s="277"/>
    </row>
    <row r="22" spans="1:6" s="19" customFormat="1" ht="12" customHeight="1" x14ac:dyDescent="0.2">
      <c r="A22" s="9" t="s">
        <v>1176</v>
      </c>
      <c r="B22" s="229"/>
      <c r="D22" s="277"/>
      <c r="E22" s="277"/>
      <c r="F22" s="277"/>
    </row>
    <row r="23" spans="1:6" s="19" customFormat="1" ht="35.25" customHeight="1" x14ac:dyDescent="0.2">
      <c r="A23" s="22" t="s">
        <v>710</v>
      </c>
      <c r="B23" s="17"/>
      <c r="D23" s="277"/>
      <c r="E23" s="277"/>
      <c r="F23" s="277"/>
    </row>
    <row r="24" spans="1:6" ht="12" customHeight="1" x14ac:dyDescent="0.2">
      <c r="A24" s="4"/>
      <c r="B24" s="8"/>
    </row>
    <row r="25" spans="1:6" ht="12" customHeight="1" x14ac:dyDescent="0.2">
      <c r="A25" s="4" t="s">
        <v>897</v>
      </c>
      <c r="B25" s="8"/>
    </row>
    <row r="26" spans="1:6" ht="12" customHeight="1" x14ac:dyDescent="0.2">
      <c r="A26" s="9" t="s">
        <v>198</v>
      </c>
      <c r="B26" s="13"/>
    </row>
    <row r="27" spans="1:6" ht="12" customHeight="1" x14ac:dyDescent="0.2">
      <c r="A27" s="9" t="s">
        <v>1175</v>
      </c>
      <c r="B27" s="13"/>
    </row>
    <row r="28" spans="1:6" ht="12" customHeight="1" x14ac:dyDescent="0.2">
      <c r="A28" s="9" t="s">
        <v>711</v>
      </c>
      <c r="B28" s="13"/>
    </row>
    <row r="29" spans="1:6" ht="12" customHeight="1" x14ac:dyDescent="0.2">
      <c r="A29" s="9" t="s">
        <v>712</v>
      </c>
      <c r="B29" s="13"/>
    </row>
    <row r="30" spans="1:6" ht="12" customHeight="1" x14ac:dyDescent="0.2">
      <c r="A30" s="9" t="s">
        <v>963</v>
      </c>
      <c r="B30" s="13"/>
    </row>
    <row r="31" spans="1:6" ht="12" customHeight="1" x14ac:dyDescent="0.2">
      <c r="A31" s="9" t="s">
        <v>964</v>
      </c>
      <c r="B31" s="13"/>
    </row>
    <row r="32" spans="1:6" ht="12" customHeight="1" x14ac:dyDescent="0.2">
      <c r="A32" s="9" t="s">
        <v>512</v>
      </c>
      <c r="B32" s="13"/>
    </row>
    <row r="33" spans="1:6" ht="12" customHeight="1" x14ac:dyDescent="0.2">
      <c r="A33" s="9" t="s">
        <v>200</v>
      </c>
      <c r="B33" s="13"/>
    </row>
    <row r="34" spans="1:6" ht="12" customHeight="1" x14ac:dyDescent="0.2">
      <c r="A34" s="195" t="s">
        <v>898</v>
      </c>
      <c r="B34" s="230"/>
    </row>
    <row r="35" spans="1:6" ht="12" customHeight="1" x14ac:dyDescent="0.2">
      <c r="A35" s="196" t="s">
        <v>899</v>
      </c>
      <c r="B35" s="230"/>
      <c r="C35" s="197"/>
    </row>
    <row r="36" spans="1:6" ht="12" customHeight="1" x14ac:dyDescent="0.2">
      <c r="A36" s="191"/>
      <c r="B36" s="8"/>
    </row>
    <row r="37" spans="1:6" ht="12" customHeight="1" x14ac:dyDescent="0.2">
      <c r="A37" s="4" t="s">
        <v>511</v>
      </c>
      <c r="B37" s="8"/>
    </row>
    <row r="38" spans="1:6" ht="12" customHeight="1" x14ac:dyDescent="0.2">
      <c r="A38" s="9" t="s">
        <v>198</v>
      </c>
      <c r="B38" s="13"/>
    </row>
    <row r="39" spans="1:6" ht="12" customHeight="1" x14ac:dyDescent="0.2">
      <c r="A39" s="9" t="s">
        <v>1175</v>
      </c>
      <c r="B39" s="13"/>
    </row>
    <row r="40" spans="1:6" ht="12" customHeight="1" x14ac:dyDescent="0.2">
      <c r="A40" s="198" t="s">
        <v>200</v>
      </c>
      <c r="B40" s="13"/>
    </row>
    <row r="41" spans="1:6" ht="12" customHeight="1" x14ac:dyDescent="0.2">
      <c r="A41" s="9" t="s">
        <v>199</v>
      </c>
      <c r="B41" s="230"/>
    </row>
    <row r="42" spans="1:6" ht="12" customHeight="1" x14ac:dyDescent="0.2">
      <c r="A42" s="9"/>
      <c r="B42" s="8"/>
    </row>
    <row r="43" spans="1:6" ht="12" customHeight="1" thickBot="1" x14ac:dyDescent="0.25">
      <c r="A43" s="4" t="s">
        <v>900</v>
      </c>
      <c r="B43" s="8"/>
    </row>
    <row r="44" spans="1:6" ht="18" customHeight="1" thickTop="1" thickBot="1" x14ac:dyDescent="0.25">
      <c r="A44" s="459" t="s">
        <v>303</v>
      </c>
      <c r="B44" s="460"/>
    </row>
    <row r="45" spans="1:6" ht="15" customHeight="1" thickTop="1" thickBot="1" x14ac:dyDescent="0.25">
      <c r="A45" s="461"/>
      <c r="B45" s="461"/>
    </row>
    <row r="46" spans="1:6" ht="80.25" customHeight="1" thickTop="1" thickBot="1" x14ac:dyDescent="0.25">
      <c r="A46" s="199" t="s">
        <v>302</v>
      </c>
      <c r="B46" s="200" t="s">
        <v>965</v>
      </c>
    </row>
    <row r="47" spans="1:6" customFormat="1" ht="12" customHeight="1" thickTop="1" x14ac:dyDescent="0.2">
      <c r="A47" s="1"/>
      <c r="D47" s="278"/>
      <c r="E47" s="278"/>
      <c r="F47" s="278"/>
    </row>
    <row r="48" spans="1:6" customFormat="1" ht="12" customHeight="1" x14ac:dyDescent="0.2">
      <c r="A48" s="1"/>
      <c r="D48" s="278"/>
      <c r="E48" s="278"/>
      <c r="F48" s="278"/>
    </row>
  </sheetData>
  <mergeCells count="2">
    <mergeCell ref="A44:B44"/>
    <mergeCell ref="A45:B45"/>
  </mergeCells>
  <phoneticPr fontId="6" type="noConversion"/>
  <dataValidations count="1">
    <dataValidation type="list" allowBlank="1" showInputMessage="1" showErrorMessage="1" sqref="B3">
      <formula1>Month</formula1>
    </dataValidation>
  </dataValidations>
  <pageMargins left="0.75" right="0.75" top="1" bottom="1" header="0.5" footer="0.5"/>
  <pageSetup scale="64" orientation="landscape" horizontalDpi="525" verticalDpi="525" r:id="rId1"/>
  <headerFooter alignWithMargins="0">
    <oddHeader>Page &amp;P&amp;R3PRMA_May_10</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B173"/>
  <sheetViews>
    <sheetView showGridLines="0" zoomScaleNormal="100" workbookViewId="0">
      <selection activeCell="A22" sqref="A22"/>
    </sheetView>
  </sheetViews>
  <sheetFormatPr defaultRowHeight="12.75" x14ac:dyDescent="0.2"/>
  <cols>
    <col min="1" max="1" width="135.85546875" style="258" customWidth="1"/>
    <col min="2" max="2" width="44" style="236" customWidth="1"/>
    <col min="3" max="16384" width="9.140625" style="236"/>
  </cols>
  <sheetData>
    <row r="1" spans="1:2" ht="18" customHeight="1" x14ac:dyDescent="0.25">
      <c r="A1" s="235" t="s">
        <v>1593</v>
      </c>
    </row>
    <row r="2" spans="1:2" ht="15.75" x14ac:dyDescent="0.25">
      <c r="A2" s="237"/>
    </row>
    <row r="3" spans="1:2" ht="20.25" x14ac:dyDescent="0.3">
      <c r="A3" s="238" t="s">
        <v>671</v>
      </c>
    </row>
    <row r="4" spans="1:2" ht="15.75" x14ac:dyDescent="0.25">
      <c r="A4" s="239"/>
    </row>
    <row r="5" spans="1:2" ht="15.75" x14ac:dyDescent="0.25">
      <c r="A5" s="237" t="s">
        <v>647</v>
      </c>
    </row>
    <row r="6" spans="1:2" ht="15.75" x14ac:dyDescent="0.25">
      <c r="A6" s="240"/>
      <c r="B6" s="241"/>
    </row>
    <row r="7" spans="1:2" s="382" customFormat="1" ht="15.75" x14ac:dyDescent="0.25">
      <c r="A7" s="240" t="s">
        <v>1568</v>
      </c>
      <c r="B7" s="241"/>
    </row>
    <row r="8" spans="1:2" ht="15.75" x14ac:dyDescent="0.25">
      <c r="A8" s="240" t="str">
        <f>A30</f>
        <v>B.   Instructions for the Certification Sheet</v>
      </c>
      <c r="B8" s="241"/>
    </row>
    <row r="9" spans="1:2" ht="15.75" x14ac:dyDescent="0.25">
      <c r="A9" s="240" t="str">
        <f>A44</f>
        <v>C.   LSE Allocations and ID and Local Area Sheet</v>
      </c>
      <c r="B9" s="241"/>
    </row>
    <row r="10" spans="1:2" ht="15.75" x14ac:dyDescent="0.25">
      <c r="A10" s="240" t="str">
        <f>A66</f>
        <v>D.   Summary Tabs - Year Ahead and Month Ahead</v>
      </c>
      <c r="B10" s="241"/>
    </row>
    <row r="11" spans="1:2" ht="15.75" x14ac:dyDescent="0.25">
      <c r="A11" s="240" t="str">
        <f>A120</f>
        <v>E.   Instructions for the Resource Reporting Worksheets</v>
      </c>
      <c r="B11" s="241"/>
    </row>
    <row r="12" spans="1:2" ht="15.75" x14ac:dyDescent="0.25">
      <c r="A12" s="237"/>
    </row>
    <row r="13" spans="1:2" ht="18.75" x14ac:dyDescent="0.3">
      <c r="A13" s="242" t="s">
        <v>517</v>
      </c>
    </row>
    <row r="14" spans="1:2" ht="110.25" customHeight="1" x14ac:dyDescent="0.25">
      <c r="A14" s="237" t="s">
        <v>1596</v>
      </c>
    </row>
    <row r="15" spans="1:2" ht="15.75" x14ac:dyDescent="0.25">
      <c r="A15" s="237"/>
    </row>
    <row r="16" spans="1:2" s="408" customFormat="1" ht="47.25" x14ac:dyDescent="0.25">
      <c r="A16" s="414" t="s">
        <v>1676</v>
      </c>
    </row>
    <row r="17" spans="1:1" s="408" customFormat="1" ht="15.75" x14ac:dyDescent="0.25">
      <c r="A17" s="237"/>
    </row>
    <row r="18" spans="1:1" s="408" customFormat="1" ht="15.75" x14ac:dyDescent="0.25">
      <c r="A18" s="414" t="s">
        <v>1675</v>
      </c>
    </row>
    <row r="20" spans="1:1" ht="38.25" customHeight="1" x14ac:dyDescent="0.25">
      <c r="A20" s="237" t="s">
        <v>1594</v>
      </c>
    </row>
    <row r="21" spans="1:1" ht="15.75" customHeight="1" x14ac:dyDescent="0.25">
      <c r="A21" s="237"/>
    </row>
    <row r="22" spans="1:1" ht="80.25" customHeight="1" x14ac:dyDescent="0.25">
      <c r="A22" s="237" t="s">
        <v>947</v>
      </c>
    </row>
    <row r="23" spans="1:1" ht="15.75" x14ac:dyDescent="0.25">
      <c r="A23" s="237"/>
    </row>
    <row r="24" spans="1:1" ht="69.75" customHeight="1" x14ac:dyDescent="0.25">
      <c r="A24" s="237" t="s">
        <v>1385</v>
      </c>
    </row>
    <row r="25" spans="1:1" ht="15.75" x14ac:dyDescent="0.25">
      <c r="A25" s="237"/>
    </row>
    <row r="26" spans="1:1" ht="78.75" customHeight="1" x14ac:dyDescent="0.25">
      <c r="A26" s="237" t="s">
        <v>489</v>
      </c>
    </row>
    <row r="27" spans="1:1" ht="14.25" customHeight="1" x14ac:dyDescent="0.25">
      <c r="A27" s="237"/>
    </row>
    <row r="28" spans="1:1" ht="80.25" customHeight="1" x14ac:dyDescent="0.25">
      <c r="A28" s="243" t="s">
        <v>1595</v>
      </c>
    </row>
    <row r="29" spans="1:1" ht="15.75" x14ac:dyDescent="0.25">
      <c r="A29" s="243"/>
    </row>
    <row r="30" spans="1:1" ht="18.75" x14ac:dyDescent="0.3">
      <c r="A30" s="242" t="s">
        <v>518</v>
      </c>
    </row>
    <row r="31" spans="1:1" ht="15.75" x14ac:dyDescent="0.25">
      <c r="A31" s="240" t="s">
        <v>1205</v>
      </c>
    </row>
    <row r="32" spans="1:1" ht="15.75" x14ac:dyDescent="0.25">
      <c r="A32" s="240"/>
    </row>
    <row r="33" spans="1:1" ht="31.5" x14ac:dyDescent="0.25">
      <c r="A33" s="240" t="s">
        <v>901</v>
      </c>
    </row>
    <row r="34" spans="1:1" ht="15.75" x14ac:dyDescent="0.25">
      <c r="A34" s="240" t="s">
        <v>902</v>
      </c>
    </row>
    <row r="35" spans="1:1" ht="15.75" x14ac:dyDescent="0.25">
      <c r="A35" s="240" t="s">
        <v>903</v>
      </c>
    </row>
    <row r="36" spans="1:1" ht="15.75" x14ac:dyDescent="0.25">
      <c r="A36" s="240" t="s">
        <v>817</v>
      </c>
    </row>
    <row r="37" spans="1:1" ht="15.75" x14ac:dyDescent="0.25">
      <c r="A37" s="240" t="s">
        <v>1145</v>
      </c>
    </row>
    <row r="38" spans="1:1" ht="15.75" x14ac:dyDescent="0.25">
      <c r="A38" s="240" t="s">
        <v>904</v>
      </c>
    </row>
    <row r="39" spans="1:1" ht="31.5" x14ac:dyDescent="0.25">
      <c r="A39" s="240" t="s">
        <v>47</v>
      </c>
    </row>
    <row r="40" spans="1:1" ht="14.25" customHeight="1" x14ac:dyDescent="0.25">
      <c r="A40" s="240" t="s">
        <v>48</v>
      </c>
    </row>
    <row r="41" spans="1:1" ht="32.25" customHeight="1" x14ac:dyDescent="0.25">
      <c r="A41" s="240" t="s">
        <v>49</v>
      </c>
    </row>
    <row r="42" spans="1:1" s="384" customFormat="1" ht="30.75" customHeight="1" x14ac:dyDescent="0.25">
      <c r="A42" s="240" t="s">
        <v>1567</v>
      </c>
    </row>
    <row r="43" spans="1:1" ht="15.75" x14ac:dyDescent="0.25">
      <c r="A43" s="240"/>
    </row>
    <row r="44" spans="1:1" ht="18.75" x14ac:dyDescent="0.3">
      <c r="A44" s="242" t="s">
        <v>884</v>
      </c>
    </row>
    <row r="45" spans="1:1" ht="18.75" x14ac:dyDescent="0.3">
      <c r="A45" s="242"/>
    </row>
    <row r="46" spans="1:1" ht="15.75" x14ac:dyDescent="0.25">
      <c r="A46" s="244" t="s">
        <v>1150</v>
      </c>
    </row>
    <row r="47" spans="1:1" ht="15.75" x14ac:dyDescent="0.25">
      <c r="A47" s="245"/>
    </row>
    <row r="48" spans="1:1" ht="97.5" customHeight="1" x14ac:dyDescent="0.25">
      <c r="A48" s="237" t="s">
        <v>1585</v>
      </c>
    </row>
    <row r="49" spans="1:1" s="387" customFormat="1" ht="15.75" x14ac:dyDescent="0.25">
      <c r="A49" s="237"/>
    </row>
    <row r="50" spans="1:1" s="387" customFormat="1" ht="15.75" x14ac:dyDescent="0.25">
      <c r="A50" s="237" t="s">
        <v>1575</v>
      </c>
    </row>
    <row r="51" spans="1:1" ht="16.5" customHeight="1" x14ac:dyDescent="0.25">
      <c r="A51" s="237"/>
    </row>
    <row r="52" spans="1:1" ht="95.25" customHeight="1" x14ac:dyDescent="0.25">
      <c r="A52" s="243" t="s">
        <v>1569</v>
      </c>
    </row>
    <row r="53" spans="1:1" ht="15.75" x14ac:dyDescent="0.25">
      <c r="A53" s="243"/>
    </row>
    <row r="54" spans="1:1" ht="47.25" x14ac:dyDescent="0.25">
      <c r="A54" s="237" t="s">
        <v>1549</v>
      </c>
    </row>
    <row r="55" spans="1:1" s="407" customFormat="1" ht="15.75" x14ac:dyDescent="0.25">
      <c r="A55" s="237"/>
    </row>
    <row r="56" spans="1:1" s="407" customFormat="1" ht="51" customHeight="1" x14ac:dyDescent="0.25">
      <c r="A56" s="414" t="s">
        <v>1677</v>
      </c>
    </row>
    <row r="57" spans="1:1" ht="19.5" customHeight="1" x14ac:dyDescent="0.25">
      <c r="A57" s="237"/>
    </row>
    <row r="58" spans="1:1" ht="15.75" x14ac:dyDescent="0.25">
      <c r="A58" s="244" t="s">
        <v>1151</v>
      </c>
    </row>
    <row r="59" spans="1:1" ht="12.75" customHeight="1" x14ac:dyDescent="0.3">
      <c r="A59" s="246"/>
    </row>
    <row r="60" spans="1:1" ht="159.75" customHeight="1" x14ac:dyDescent="0.25">
      <c r="A60" s="237" t="s">
        <v>1550</v>
      </c>
    </row>
    <row r="61" spans="1:1" ht="12.75" customHeight="1" x14ac:dyDescent="0.25">
      <c r="A61" s="237"/>
    </row>
    <row r="62" spans="1:1" ht="83.25" customHeight="1" x14ac:dyDescent="0.25">
      <c r="A62" s="237" t="s">
        <v>180</v>
      </c>
    </row>
    <row r="63" spans="1:1" ht="15.75" x14ac:dyDescent="0.25">
      <c r="A63" s="237"/>
    </row>
    <row r="64" spans="1:1" ht="33" customHeight="1" x14ac:dyDescent="0.25">
      <c r="A64" s="237" t="s">
        <v>1144</v>
      </c>
    </row>
    <row r="65" spans="1:1" ht="15.75" x14ac:dyDescent="0.25">
      <c r="A65" s="237"/>
    </row>
    <row r="66" spans="1:1" ht="18.75" x14ac:dyDescent="0.3">
      <c r="A66" s="242" t="s">
        <v>885</v>
      </c>
    </row>
    <row r="67" spans="1:1" ht="15.75" x14ac:dyDescent="0.25">
      <c r="A67" s="237"/>
    </row>
    <row r="68" spans="1:1" ht="82.5" customHeight="1" x14ac:dyDescent="0.25">
      <c r="A68" s="237" t="s">
        <v>1379</v>
      </c>
    </row>
    <row r="69" spans="1:1" ht="15.75" x14ac:dyDescent="0.25">
      <c r="A69" s="237"/>
    </row>
    <row r="70" spans="1:1" ht="15.75" x14ac:dyDescent="0.25">
      <c r="A70" s="244" t="s">
        <v>519</v>
      </c>
    </row>
    <row r="71" spans="1:1" ht="12.75" customHeight="1" x14ac:dyDescent="0.25">
      <c r="A71" s="237"/>
    </row>
    <row r="72" spans="1:1" ht="93.75" customHeight="1" x14ac:dyDescent="0.2">
      <c r="A72" s="247" t="s">
        <v>1570</v>
      </c>
    </row>
    <row r="73" spans="1:1" ht="12.75" customHeight="1" x14ac:dyDescent="0.2">
      <c r="A73" s="247"/>
    </row>
    <row r="74" spans="1:1" ht="33.75" customHeight="1" x14ac:dyDescent="0.25">
      <c r="A74" s="237" t="s">
        <v>1380</v>
      </c>
    </row>
    <row r="75" spans="1:1" ht="12.75" customHeight="1" x14ac:dyDescent="0.25">
      <c r="A75" s="237"/>
    </row>
    <row r="76" spans="1:1" ht="15.75" x14ac:dyDescent="0.25">
      <c r="A76" s="248" t="s">
        <v>521</v>
      </c>
    </row>
    <row r="77" spans="1:1" ht="47.25" customHeight="1" x14ac:dyDescent="0.25">
      <c r="A77" s="237" t="s">
        <v>662</v>
      </c>
    </row>
    <row r="78" spans="1:1" ht="14.25" customHeight="1" x14ac:dyDescent="0.25">
      <c r="A78" s="237"/>
    </row>
    <row r="79" spans="1:1" ht="46.5" customHeight="1" x14ac:dyDescent="0.25">
      <c r="A79" s="237" t="s">
        <v>1581</v>
      </c>
    </row>
    <row r="80" spans="1:1" ht="16.5" thickBot="1" x14ac:dyDescent="0.3">
      <c r="A80" s="249"/>
    </row>
    <row r="81" spans="1:2" s="384" customFormat="1" ht="23.25" customHeight="1" thickBot="1" x14ac:dyDescent="0.25">
      <c r="A81" s="250" t="s">
        <v>520</v>
      </c>
    </row>
    <row r="82" spans="1:2" s="384" customFormat="1" ht="15" customHeight="1" x14ac:dyDescent="0.2">
      <c r="A82" s="251"/>
    </row>
    <row r="83" spans="1:2" s="384" customFormat="1" ht="15" customHeight="1" x14ac:dyDescent="0.2">
      <c r="A83" s="252" t="s">
        <v>1384</v>
      </c>
      <c r="B83" s="253"/>
    </row>
    <row r="84" spans="1:2" s="384" customFormat="1" ht="15" customHeight="1" thickBot="1" x14ac:dyDescent="0.25">
      <c r="A84" s="254" t="s">
        <v>1562</v>
      </c>
      <c r="B84" s="462"/>
    </row>
    <row r="85" spans="1:2" s="384" customFormat="1" ht="15" customHeight="1" x14ac:dyDescent="0.2">
      <c r="A85" s="255"/>
      <c r="B85" s="462"/>
    </row>
    <row r="86" spans="1:2" s="384" customFormat="1" ht="15" customHeight="1" x14ac:dyDescent="0.2">
      <c r="A86" s="252" t="s">
        <v>1563</v>
      </c>
      <c r="B86" s="462"/>
    </row>
    <row r="87" spans="1:2" s="384" customFormat="1" ht="15" customHeight="1" thickBot="1" x14ac:dyDescent="0.25">
      <c r="A87" s="254" t="s">
        <v>1564</v>
      </c>
      <c r="B87" s="462"/>
    </row>
    <row r="88" spans="1:2" s="384" customFormat="1" ht="15" customHeight="1" x14ac:dyDescent="0.2">
      <c r="A88" s="255"/>
      <c r="B88" s="462"/>
    </row>
    <row r="89" spans="1:2" s="384" customFormat="1" ht="15" customHeight="1" x14ac:dyDescent="0.2">
      <c r="A89" s="252" t="s">
        <v>1565</v>
      </c>
      <c r="B89" s="462"/>
    </row>
    <row r="90" spans="1:2" s="384" customFormat="1" ht="15" customHeight="1" thickBot="1" x14ac:dyDescent="0.25">
      <c r="A90" s="254" t="s">
        <v>1566</v>
      </c>
      <c r="B90" s="462"/>
    </row>
    <row r="91" spans="1:2" s="384" customFormat="1" ht="15" customHeight="1" x14ac:dyDescent="0.2">
      <c r="A91" s="257"/>
      <c r="B91" s="462"/>
    </row>
    <row r="92" spans="1:2" ht="15.75" x14ac:dyDescent="0.25">
      <c r="A92" s="244" t="s">
        <v>154</v>
      </c>
      <c r="B92" s="462"/>
    </row>
    <row r="93" spans="1:2" x14ac:dyDescent="0.2">
      <c r="B93" s="462"/>
    </row>
    <row r="94" spans="1:2" ht="47.25" x14ac:dyDescent="0.25">
      <c r="A94" s="237" t="s">
        <v>1572</v>
      </c>
      <c r="B94" s="462"/>
    </row>
    <row r="95" spans="1:2" ht="15.75" x14ac:dyDescent="0.25">
      <c r="A95" s="237"/>
      <c r="B95" s="462"/>
    </row>
    <row r="96" spans="1:2" ht="15.75" x14ac:dyDescent="0.25">
      <c r="A96" s="244" t="s">
        <v>155</v>
      </c>
      <c r="B96" s="462"/>
    </row>
    <row r="97" spans="1:2" ht="12.75" customHeight="1" x14ac:dyDescent="0.2">
      <c r="B97" s="256"/>
    </row>
    <row r="98" spans="1:2" ht="31.5" x14ac:dyDescent="0.25">
      <c r="A98" s="237" t="s">
        <v>156</v>
      </c>
      <c r="B98" s="462"/>
    </row>
    <row r="99" spans="1:2" ht="15.75" x14ac:dyDescent="0.25">
      <c r="A99" s="237"/>
      <c r="B99" s="462"/>
    </row>
    <row r="100" spans="1:2" ht="15.75" x14ac:dyDescent="0.25">
      <c r="A100" s="244" t="s">
        <v>157</v>
      </c>
    </row>
    <row r="102" spans="1:2" ht="110.25" x14ac:dyDescent="0.25">
      <c r="A102" s="237" t="s">
        <v>1561</v>
      </c>
    </row>
    <row r="103" spans="1:2" ht="15.75" x14ac:dyDescent="0.25">
      <c r="A103" s="237"/>
    </row>
    <row r="104" spans="1:2" ht="15.75" x14ac:dyDescent="0.25">
      <c r="A104" s="244" t="s">
        <v>1169</v>
      </c>
    </row>
    <row r="106" spans="1:2" ht="93.75" customHeight="1" x14ac:dyDescent="0.25">
      <c r="A106" s="237" t="s">
        <v>1552</v>
      </c>
    </row>
    <row r="107" spans="1:2" ht="12.75" customHeight="1" x14ac:dyDescent="0.25">
      <c r="A107" s="237"/>
    </row>
    <row r="108" spans="1:2" ht="15.75" x14ac:dyDescent="0.25">
      <c r="A108" s="244" t="s">
        <v>150</v>
      </c>
    </row>
    <row r="109" spans="1:2" ht="15.75" x14ac:dyDescent="0.25">
      <c r="A109" s="244"/>
    </row>
    <row r="110" spans="1:2" ht="63" x14ac:dyDescent="0.25">
      <c r="A110" s="237" t="s">
        <v>1321</v>
      </c>
    </row>
    <row r="111" spans="1:2" ht="15.75" x14ac:dyDescent="0.25">
      <c r="A111" s="237"/>
    </row>
    <row r="112" spans="1:2" ht="15.75" x14ac:dyDescent="0.25">
      <c r="A112" s="244" t="s">
        <v>304</v>
      </c>
    </row>
    <row r="113" spans="1:1" ht="15.75" x14ac:dyDescent="0.25">
      <c r="A113" s="244"/>
    </row>
    <row r="114" spans="1:1" ht="100.5" customHeight="1" x14ac:dyDescent="0.25">
      <c r="A114" s="237" t="s">
        <v>1582</v>
      </c>
    </row>
    <row r="115" spans="1:1" ht="15.75" x14ac:dyDescent="0.25">
      <c r="A115" s="240"/>
    </row>
    <row r="116" spans="1:1" s="407" customFormat="1" ht="15.75" x14ac:dyDescent="0.25">
      <c r="A116" s="415" t="s">
        <v>1588</v>
      </c>
    </row>
    <row r="117" spans="1:1" s="407" customFormat="1" ht="15.75" x14ac:dyDescent="0.25">
      <c r="A117" s="416"/>
    </row>
    <row r="118" spans="1:1" s="407" customFormat="1" ht="47.25" x14ac:dyDescent="0.25">
      <c r="A118" s="414" t="s">
        <v>1678</v>
      </c>
    </row>
    <row r="119" spans="1:1" s="407" customFormat="1" ht="15.75" x14ac:dyDescent="0.25">
      <c r="A119" s="240"/>
    </row>
    <row r="120" spans="1:1" ht="18.75" x14ac:dyDescent="0.3">
      <c r="A120" s="242" t="s">
        <v>1149</v>
      </c>
    </row>
    <row r="121" spans="1:1" ht="15.75" x14ac:dyDescent="0.25">
      <c r="A121" s="237"/>
    </row>
    <row r="122" spans="1:1" ht="97.5" customHeight="1" x14ac:dyDescent="0.25">
      <c r="A122" s="237" t="s">
        <v>1551</v>
      </c>
    </row>
    <row r="123" spans="1:1" ht="15.75" x14ac:dyDescent="0.25">
      <c r="A123" s="240"/>
    </row>
    <row r="124" spans="1:1" ht="15.75" x14ac:dyDescent="0.25">
      <c r="A124" s="240" t="s">
        <v>143</v>
      </c>
    </row>
    <row r="125" spans="1:1" ht="15.75" x14ac:dyDescent="0.25">
      <c r="A125" s="240"/>
    </row>
    <row r="126" spans="1:1" ht="19.5" x14ac:dyDescent="0.35">
      <c r="A126" s="259" t="s">
        <v>1207</v>
      </c>
    </row>
    <row r="127" spans="1:1" ht="31.5" x14ac:dyDescent="0.25">
      <c r="A127" s="260" t="s">
        <v>50</v>
      </c>
    </row>
    <row r="128" spans="1:1" s="399" customFormat="1" ht="15.75" x14ac:dyDescent="0.25">
      <c r="A128" s="260"/>
    </row>
    <row r="129" spans="1:2" ht="84" customHeight="1" x14ac:dyDescent="0.25">
      <c r="A129" s="240" t="s">
        <v>1578</v>
      </c>
    </row>
    <row r="130" spans="1:2" s="399" customFormat="1" ht="12.75" customHeight="1" x14ac:dyDescent="0.25">
      <c r="A130" s="240"/>
    </row>
    <row r="131" spans="1:2" ht="71.25" customHeight="1" x14ac:dyDescent="0.25">
      <c r="A131" s="240" t="s">
        <v>1320</v>
      </c>
    </row>
    <row r="132" spans="1:2" s="399" customFormat="1" ht="16.5" customHeight="1" x14ac:dyDescent="0.25">
      <c r="A132" s="240"/>
    </row>
    <row r="133" spans="1:2" ht="126" customHeight="1" x14ac:dyDescent="0.25">
      <c r="A133" s="240" t="s">
        <v>1590</v>
      </c>
    </row>
    <row r="134" spans="1:2" s="382" customFormat="1" ht="17.25" customHeight="1" x14ac:dyDescent="0.25">
      <c r="A134" s="240"/>
    </row>
    <row r="135" spans="1:2" ht="142.5" customHeight="1" x14ac:dyDescent="0.25">
      <c r="A135" s="240" t="s">
        <v>1591</v>
      </c>
    </row>
    <row r="136" spans="1:2" s="399" customFormat="1" ht="14.25" customHeight="1" x14ac:dyDescent="0.25">
      <c r="A136" s="240"/>
    </row>
    <row r="137" spans="1:2" ht="54" customHeight="1" x14ac:dyDescent="0.25">
      <c r="A137" s="240" t="s">
        <v>1148</v>
      </c>
    </row>
    <row r="138" spans="1:2" ht="39.75" customHeight="1" x14ac:dyDescent="0.25">
      <c r="A138" s="240" t="s">
        <v>945</v>
      </c>
    </row>
    <row r="139" spans="1:2" ht="68.25" customHeight="1" x14ac:dyDescent="0.25">
      <c r="A139" s="240" t="s">
        <v>1592</v>
      </c>
      <c r="B139" s="463"/>
    </row>
    <row r="140" spans="1:2" ht="16.5" thickBot="1" x14ac:dyDescent="0.3">
      <c r="A140" s="240"/>
      <c r="B140" s="463"/>
    </row>
    <row r="141" spans="1:2" ht="16.5" thickBot="1" x14ac:dyDescent="0.3">
      <c r="A141" s="261" t="s">
        <v>1206</v>
      </c>
      <c r="B141" s="463"/>
    </row>
    <row r="142" spans="1:2" s="381" customFormat="1" ht="16.5" thickBot="1" x14ac:dyDescent="0.3">
      <c r="A142" s="383" t="s">
        <v>1553</v>
      </c>
      <c r="B142" s="463"/>
    </row>
    <row r="143" spans="1:2" ht="16.5" thickBot="1" x14ac:dyDescent="0.25">
      <c r="A143" s="262" t="s">
        <v>1571</v>
      </c>
      <c r="B143" s="463"/>
    </row>
    <row r="144" spans="1:2" ht="16.5" customHeight="1" thickBot="1" x14ac:dyDescent="0.25">
      <c r="A144" s="262" t="s">
        <v>1172</v>
      </c>
      <c r="B144" s="463"/>
    </row>
    <row r="145" spans="1:2" ht="16.5" customHeight="1" thickBot="1" x14ac:dyDescent="0.25">
      <c r="A145" s="262" t="s">
        <v>1173</v>
      </c>
      <c r="B145" s="463"/>
    </row>
    <row r="146" spans="1:2" ht="16.5" customHeight="1" thickBot="1" x14ac:dyDescent="0.25">
      <c r="A146" s="263" t="s">
        <v>1174</v>
      </c>
      <c r="B146" s="463"/>
    </row>
    <row r="147" spans="1:2" ht="15.75" x14ac:dyDescent="0.25">
      <c r="A147" s="260"/>
      <c r="B147" s="463"/>
    </row>
    <row r="148" spans="1:2" ht="15.75" x14ac:dyDescent="0.25">
      <c r="A148" s="244" t="s">
        <v>1679</v>
      </c>
      <c r="B148" s="463"/>
    </row>
    <row r="149" spans="1:2" ht="15.75" x14ac:dyDescent="0.25">
      <c r="A149" s="244"/>
      <c r="B149" s="463"/>
    </row>
    <row r="150" spans="1:2" ht="31.5" x14ac:dyDescent="0.25">
      <c r="A150" s="240" t="s">
        <v>1382</v>
      </c>
      <c r="B150" s="463"/>
    </row>
    <row r="151" spans="1:2" ht="81.75" customHeight="1" x14ac:dyDescent="0.25">
      <c r="A151" s="240" t="s">
        <v>1381</v>
      </c>
    </row>
    <row r="152" spans="1:2" ht="33" customHeight="1" x14ac:dyDescent="0.25">
      <c r="A152" s="240" t="s">
        <v>1554</v>
      </c>
    </row>
    <row r="153" spans="1:2" ht="109.5" customHeight="1" x14ac:dyDescent="0.25">
      <c r="A153" s="240" t="s">
        <v>1589</v>
      </c>
    </row>
    <row r="154" spans="1:2" ht="78.75" x14ac:dyDescent="0.25">
      <c r="A154" s="430" t="s">
        <v>1689</v>
      </c>
    </row>
    <row r="155" spans="1:2" s="407" customFormat="1" ht="63" x14ac:dyDescent="0.25">
      <c r="A155" s="430" t="s">
        <v>1688</v>
      </c>
    </row>
    <row r="156" spans="1:2" s="407" customFormat="1" ht="12.75" customHeight="1" x14ac:dyDescent="0.25">
      <c r="A156" s="240"/>
    </row>
    <row r="157" spans="1:2" s="407" customFormat="1" ht="12.75" customHeight="1" x14ac:dyDescent="0.25">
      <c r="A157" s="240"/>
    </row>
    <row r="158" spans="1:2" ht="15.75" x14ac:dyDescent="0.25">
      <c r="A158" s="244" t="s">
        <v>1555</v>
      </c>
    </row>
    <row r="159" spans="1:2" ht="15.75" x14ac:dyDescent="0.25">
      <c r="A159" s="240" t="s">
        <v>852</v>
      </c>
    </row>
    <row r="160" spans="1:2" ht="15.75" x14ac:dyDescent="0.25">
      <c r="A160" s="244"/>
    </row>
    <row r="161" spans="1:1" ht="78.75" x14ac:dyDescent="0.25">
      <c r="A161" s="240" t="s">
        <v>244</v>
      </c>
    </row>
    <row r="162" spans="1:1" ht="69.75" customHeight="1" x14ac:dyDescent="0.25">
      <c r="A162" s="264" t="s">
        <v>893</v>
      </c>
    </row>
    <row r="163" spans="1:1" ht="12.75" customHeight="1" x14ac:dyDescent="0.25">
      <c r="A163" s="264"/>
    </row>
    <row r="164" spans="1:1" s="384" customFormat="1" ht="15" customHeight="1" x14ac:dyDescent="0.25">
      <c r="A164" s="244" t="s">
        <v>1556</v>
      </c>
    </row>
    <row r="165" spans="1:1" s="384" customFormat="1" ht="15" customHeight="1" x14ac:dyDescent="0.25">
      <c r="A165" s="240" t="s">
        <v>1558</v>
      </c>
    </row>
    <row r="166" spans="1:1" s="384" customFormat="1" ht="35.25" customHeight="1" x14ac:dyDescent="0.25">
      <c r="A166" s="237" t="s">
        <v>1557</v>
      </c>
    </row>
    <row r="167" spans="1:1" s="384" customFormat="1" ht="31.5" customHeight="1" x14ac:dyDescent="0.25">
      <c r="A167" s="240" t="s">
        <v>1559</v>
      </c>
    </row>
    <row r="168" spans="1:1" s="384" customFormat="1" ht="44.25" customHeight="1" x14ac:dyDescent="0.25">
      <c r="A168" s="240" t="s">
        <v>1560</v>
      </c>
    </row>
    <row r="169" spans="1:1" s="384" customFormat="1" ht="15" customHeight="1" x14ac:dyDescent="0.25">
      <c r="A169" s="240" t="s">
        <v>1147</v>
      </c>
    </row>
    <row r="170" spans="1:1" s="384" customFormat="1" ht="15" customHeight="1" x14ac:dyDescent="0.25">
      <c r="A170" s="240" t="s">
        <v>1170</v>
      </c>
    </row>
    <row r="171" spans="1:1" s="384" customFormat="1" ht="15" customHeight="1" x14ac:dyDescent="0.25">
      <c r="A171" s="240" t="s">
        <v>1171</v>
      </c>
    </row>
    <row r="172" spans="1:1" s="384" customFormat="1" ht="15" customHeight="1" x14ac:dyDescent="0.25">
      <c r="A172" s="240" t="s">
        <v>1166</v>
      </c>
    </row>
    <row r="173" spans="1:1" ht="15.75" x14ac:dyDescent="0.25">
      <c r="A173" s="240"/>
    </row>
  </sheetData>
  <mergeCells count="4">
    <mergeCell ref="B84:B94"/>
    <mergeCell ref="B139:B150"/>
    <mergeCell ref="B95:B96"/>
    <mergeCell ref="B98:B99"/>
  </mergeCells>
  <phoneticPr fontId="6" type="noConversion"/>
  <pageMargins left="0.75" right="0.75" top="1" bottom="1" header="0.5" footer="0.5"/>
  <pageSetup scale="73" orientation="landscape" horizontalDpi="525" verticalDpi="525" r:id="rId1"/>
  <headerFooter alignWithMargins="0">
    <oddHeader>&amp;L{Filing Month} 2009
&amp;CRESOURCE ADEQUACY COMPLIANCE FILING&amp;R{Name of LSE}, Page &amp;P of &amp;N</oddHeader>
    <oddFooter>&amp;LFile:  &amp;F&amp;RTab:  &amp;A</oddFooter>
  </headerFooter>
  <rowBreaks count="1" manualBreakCount="1">
    <brk id="1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2"/>
    <pageSetUpPr fitToPage="1"/>
  </sheetPr>
  <dimension ref="A1:AE123"/>
  <sheetViews>
    <sheetView zoomScale="70" zoomScaleNormal="70" zoomScaleSheetLayoutView="55" zoomScalePageLayoutView="55" workbookViewId="0">
      <selection activeCell="J73" sqref="J73:J77"/>
    </sheetView>
  </sheetViews>
  <sheetFormatPr defaultRowHeight="12.75" outlineLevelCol="1" x14ac:dyDescent="0.2"/>
  <cols>
    <col min="1" max="1" width="6.28515625" style="28" customWidth="1"/>
    <col min="2" max="2" width="31.140625" style="28" customWidth="1"/>
    <col min="3" max="3" width="32.28515625" style="28" customWidth="1"/>
    <col min="4" max="4" width="16.85546875" style="28" customWidth="1" outlineLevel="1"/>
    <col min="5" max="5" width="14.5703125" style="28" customWidth="1" outlineLevel="1"/>
    <col min="6" max="6" width="19.140625" style="28" customWidth="1" outlineLevel="1"/>
    <col min="7" max="7" width="14.5703125" style="28" customWidth="1" outlineLevel="1"/>
    <col min="8" max="8" width="22.8554687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9.140625" style="28"/>
    <col min="17" max="17" width="11" style="28" bestFit="1" customWidth="1"/>
    <col min="18" max="16384" width="9.140625" style="28"/>
  </cols>
  <sheetData>
    <row r="1" spans="1:18" customFormat="1" ht="15.75" x14ac:dyDescent="0.25">
      <c r="B1" s="468"/>
      <c r="C1" s="468"/>
      <c r="D1" s="468"/>
      <c r="E1" s="468"/>
      <c r="F1" s="468"/>
      <c r="G1" s="468"/>
      <c r="H1" s="468"/>
      <c r="I1" s="468"/>
      <c r="J1" s="468"/>
      <c r="K1" s="468"/>
      <c r="L1" s="468"/>
      <c r="M1" s="468"/>
      <c r="N1" s="468"/>
      <c r="O1" s="468"/>
    </row>
    <row r="2" spans="1:18" customFormat="1" ht="18" customHeight="1" x14ac:dyDescent="0.25">
      <c r="B2" s="476" t="s">
        <v>1682</v>
      </c>
      <c r="C2" s="476"/>
      <c r="D2" s="476"/>
      <c r="E2" s="476"/>
      <c r="F2" s="476"/>
      <c r="G2" s="476"/>
      <c r="H2" s="476"/>
      <c r="I2" s="476"/>
      <c r="J2" s="476"/>
      <c r="K2" s="476"/>
      <c r="L2" s="476"/>
      <c r="M2" s="476"/>
      <c r="N2" s="476"/>
      <c r="O2" s="476"/>
      <c r="P2" s="285"/>
      <c r="R2" s="286"/>
    </row>
    <row r="3" spans="1:18" customFormat="1" ht="18" x14ac:dyDescent="0.25">
      <c r="B3" s="464"/>
      <c r="C3" s="464"/>
      <c r="D3" s="464"/>
      <c r="E3" s="464"/>
      <c r="F3" s="464"/>
      <c r="G3" s="464"/>
      <c r="H3" s="464"/>
      <c r="I3" s="464"/>
      <c r="J3" s="464"/>
      <c r="K3" s="464"/>
      <c r="L3" s="464"/>
      <c r="M3" s="464"/>
      <c r="N3" s="464"/>
      <c r="O3" s="464"/>
      <c r="P3" s="285"/>
      <c r="R3" s="286"/>
    </row>
    <row r="4" spans="1:18" customFormat="1" ht="18" x14ac:dyDescent="0.25">
      <c r="B4" s="464" t="s">
        <v>792</v>
      </c>
      <c r="C4" s="464"/>
      <c r="D4" s="464"/>
      <c r="E4" s="464"/>
      <c r="F4" s="464"/>
      <c r="G4" s="464"/>
      <c r="H4" s="464"/>
      <c r="I4" s="464"/>
      <c r="J4" s="464"/>
      <c r="K4" s="464"/>
      <c r="L4" s="464"/>
      <c r="M4" s="464"/>
      <c r="N4" s="464"/>
      <c r="O4" s="464"/>
      <c r="P4" s="287"/>
    </row>
    <row r="5" spans="1:18" customFormat="1" ht="15" x14ac:dyDescent="0.2">
      <c r="B5" s="287"/>
      <c r="C5" s="287"/>
      <c r="D5" s="287"/>
      <c r="E5" s="287"/>
      <c r="F5" s="287"/>
      <c r="G5" s="287"/>
      <c r="H5" s="287"/>
      <c r="I5" s="287"/>
      <c r="J5" s="287"/>
    </row>
    <row r="6" spans="1:18" customFormat="1" ht="15.75" x14ac:dyDescent="0.25">
      <c r="B6" s="287"/>
      <c r="C6" s="287"/>
      <c r="D6" s="475" t="s">
        <v>1681</v>
      </c>
      <c r="E6" s="475"/>
      <c r="F6" s="475"/>
      <c r="G6" s="475"/>
      <c r="H6" s="475"/>
      <c r="I6" s="475"/>
      <c r="J6" s="475"/>
      <c r="K6" s="475"/>
      <c r="L6" s="475"/>
      <c r="M6" s="475"/>
      <c r="N6" s="475"/>
      <c r="O6" s="475"/>
    </row>
    <row r="7" spans="1:18" customFormat="1" ht="15.75" x14ac:dyDescent="0.25">
      <c r="B7" s="288" t="s">
        <v>793</v>
      </c>
      <c r="C7" s="288" t="s">
        <v>8</v>
      </c>
      <c r="D7" s="227">
        <v>41640</v>
      </c>
      <c r="E7" s="227">
        <v>41671</v>
      </c>
      <c r="F7" s="227">
        <v>41699</v>
      </c>
      <c r="G7" s="227">
        <v>41730</v>
      </c>
      <c r="H7" s="227">
        <v>41760</v>
      </c>
      <c r="I7" s="227">
        <v>41791</v>
      </c>
      <c r="J7" s="227">
        <v>41821</v>
      </c>
      <c r="K7" s="227">
        <v>41852</v>
      </c>
      <c r="L7" s="227">
        <v>41883</v>
      </c>
      <c r="M7" s="227">
        <v>41913</v>
      </c>
      <c r="N7" s="227">
        <v>41944</v>
      </c>
      <c r="O7" s="227">
        <v>41974</v>
      </c>
    </row>
    <row r="8" spans="1:18" customFormat="1" ht="15.75" hidden="1" customHeight="1" x14ac:dyDescent="0.25">
      <c r="B8" s="288"/>
      <c r="C8" s="288"/>
      <c r="D8" s="223">
        <v>1</v>
      </c>
      <c r="E8" s="223">
        <v>2</v>
      </c>
      <c r="F8" s="223">
        <v>3</v>
      </c>
      <c r="G8" s="223">
        <v>4</v>
      </c>
      <c r="H8" s="223">
        <v>5</v>
      </c>
      <c r="I8" s="223">
        <v>6</v>
      </c>
      <c r="J8" s="223">
        <v>7</v>
      </c>
      <c r="K8" s="223">
        <v>8</v>
      </c>
      <c r="L8" s="223">
        <v>9</v>
      </c>
      <c r="M8" s="223">
        <v>10</v>
      </c>
      <c r="N8" s="223">
        <v>11</v>
      </c>
      <c r="O8" s="223">
        <v>12</v>
      </c>
    </row>
    <row r="9" spans="1:18" customFormat="1" ht="45" x14ac:dyDescent="0.2">
      <c r="A9">
        <v>1</v>
      </c>
      <c r="B9" s="289" t="s">
        <v>794</v>
      </c>
      <c r="C9" s="287" t="s">
        <v>791</v>
      </c>
      <c r="D9" s="319"/>
      <c r="E9" s="319"/>
      <c r="F9" s="319"/>
      <c r="G9" s="319"/>
      <c r="H9" s="319"/>
      <c r="I9" s="319"/>
      <c r="J9" s="319"/>
      <c r="K9" s="319"/>
      <c r="L9" s="319"/>
      <c r="M9" s="319"/>
      <c r="N9" s="319"/>
      <c r="O9" s="319"/>
    </row>
    <row r="10" spans="1:18" customFormat="1" ht="15" x14ac:dyDescent="0.2">
      <c r="B10" s="289"/>
      <c r="C10" s="287" t="s">
        <v>795</v>
      </c>
      <c r="D10" s="319"/>
      <c r="E10" s="319"/>
      <c r="F10" s="319"/>
      <c r="G10" s="319"/>
      <c r="H10" s="319"/>
      <c r="I10" s="319"/>
      <c r="J10" s="319"/>
      <c r="K10" s="319"/>
      <c r="L10" s="319"/>
      <c r="M10" s="319"/>
      <c r="N10" s="319"/>
      <c r="O10" s="319"/>
    </row>
    <row r="11" spans="1:18" customFormat="1" ht="15" x14ac:dyDescent="0.2">
      <c r="B11" s="289"/>
      <c r="C11" s="287" t="s">
        <v>9</v>
      </c>
      <c r="D11" s="319"/>
      <c r="E11" s="319"/>
      <c r="F11" s="319"/>
      <c r="G11" s="319"/>
      <c r="H11" s="319"/>
      <c r="I11" s="319"/>
      <c r="J11" s="319"/>
      <c r="K11" s="319"/>
      <c r="L11" s="319"/>
      <c r="M11" s="319"/>
      <c r="N11" s="319"/>
      <c r="O11" s="319"/>
    </row>
    <row r="12" spans="1:18" customFormat="1" ht="15" x14ac:dyDescent="0.2">
      <c r="B12" s="289"/>
      <c r="C12" s="287" t="s">
        <v>796</v>
      </c>
      <c r="D12" s="319"/>
      <c r="E12" s="320"/>
      <c r="F12" s="320"/>
      <c r="G12" s="319"/>
      <c r="H12" s="319"/>
      <c r="I12" s="319"/>
      <c r="J12" s="319"/>
      <c r="K12" s="319"/>
      <c r="L12" s="319"/>
      <c r="M12" s="319"/>
      <c r="N12" s="319"/>
      <c r="O12" s="319"/>
    </row>
    <row r="13" spans="1:18" customFormat="1" ht="15" x14ac:dyDescent="0.2">
      <c r="B13" s="289"/>
      <c r="D13" s="319"/>
      <c r="E13" s="320"/>
      <c r="F13" s="320"/>
      <c r="G13" s="319"/>
      <c r="H13" s="319"/>
      <c r="I13" s="319"/>
      <c r="J13" s="319"/>
      <c r="K13" s="319"/>
      <c r="L13" s="319"/>
      <c r="M13" s="319"/>
      <c r="N13" s="319"/>
      <c r="O13" s="319"/>
    </row>
    <row r="14" spans="1:18" customFormat="1" ht="15" customHeight="1" x14ac:dyDescent="0.2">
      <c r="A14">
        <v>2</v>
      </c>
      <c r="B14" s="289" t="s">
        <v>799</v>
      </c>
      <c r="C14" s="287" t="s">
        <v>791</v>
      </c>
      <c r="D14" s="319"/>
      <c r="E14" s="320"/>
      <c r="F14" s="320"/>
      <c r="G14" s="319"/>
      <c r="H14" s="319"/>
      <c r="I14" s="319"/>
      <c r="J14" s="319"/>
      <c r="K14" s="319"/>
      <c r="L14" s="319"/>
      <c r="M14" s="319"/>
      <c r="N14" s="319"/>
      <c r="O14" s="319"/>
    </row>
    <row r="15" spans="1:18" customFormat="1" ht="15" x14ac:dyDescent="0.2">
      <c r="B15" s="289"/>
      <c r="C15" s="287" t="s">
        <v>795</v>
      </c>
      <c r="D15" s="319"/>
      <c r="E15" s="320"/>
      <c r="F15" s="320"/>
      <c r="G15" s="319"/>
      <c r="H15" s="319"/>
      <c r="I15" s="319"/>
      <c r="J15" s="319"/>
      <c r="K15" s="319"/>
      <c r="L15" s="319"/>
      <c r="M15" s="319"/>
      <c r="N15" s="319"/>
      <c r="O15" s="319"/>
    </row>
    <row r="16" spans="1:18" customFormat="1" ht="15" x14ac:dyDescent="0.2">
      <c r="B16" s="289"/>
      <c r="C16" s="287" t="s">
        <v>9</v>
      </c>
      <c r="D16" s="319"/>
      <c r="E16" s="320"/>
      <c r="F16" s="320"/>
      <c r="G16" s="319"/>
      <c r="H16" s="319"/>
      <c r="I16" s="319"/>
      <c r="J16" s="319"/>
      <c r="K16" s="319"/>
      <c r="L16" s="319"/>
      <c r="M16" s="319"/>
      <c r="N16" s="319"/>
      <c r="O16" s="319"/>
    </row>
    <row r="17" spans="1:31" customFormat="1" ht="15" x14ac:dyDescent="0.2">
      <c r="B17" s="289"/>
      <c r="C17" s="287"/>
      <c r="D17" s="319"/>
      <c r="E17" s="320"/>
      <c r="F17" s="320"/>
      <c r="G17" s="319"/>
      <c r="H17" s="319"/>
      <c r="I17" s="319"/>
      <c r="J17" s="319"/>
      <c r="K17" s="319"/>
      <c r="L17" s="319"/>
      <c r="M17" s="319"/>
      <c r="N17" s="319"/>
      <c r="O17" s="319"/>
    </row>
    <row r="18" spans="1:31" customFormat="1" ht="15" customHeight="1" x14ac:dyDescent="0.2">
      <c r="A18">
        <v>3</v>
      </c>
      <c r="B18" s="470" t="s">
        <v>1463</v>
      </c>
      <c r="C18" s="287" t="s">
        <v>791</v>
      </c>
      <c r="D18" s="319"/>
      <c r="E18" s="320"/>
      <c r="F18" s="320"/>
      <c r="G18" s="320"/>
      <c r="H18" s="319"/>
      <c r="I18" s="319"/>
      <c r="J18" s="319"/>
      <c r="K18" s="319"/>
      <c r="L18" s="319"/>
      <c r="M18" s="319"/>
      <c r="N18" s="319"/>
      <c r="O18" s="319"/>
    </row>
    <row r="19" spans="1:31" customFormat="1" ht="15" x14ac:dyDescent="0.2">
      <c r="B19" s="470"/>
      <c r="C19" s="287" t="s">
        <v>795</v>
      </c>
      <c r="D19" s="319"/>
      <c r="E19" s="319"/>
      <c r="F19" s="320"/>
      <c r="G19" s="320"/>
      <c r="H19" s="319"/>
      <c r="I19" s="319"/>
      <c r="J19" s="319"/>
      <c r="K19" s="319"/>
      <c r="L19" s="319"/>
      <c r="M19" s="319"/>
      <c r="N19" s="319"/>
      <c r="O19" s="319"/>
    </row>
    <row r="20" spans="1:31" customFormat="1" ht="15" x14ac:dyDescent="0.2">
      <c r="B20" s="470"/>
      <c r="C20" s="287" t="s">
        <v>9</v>
      </c>
      <c r="D20" s="319"/>
      <c r="E20" s="319"/>
      <c r="F20" s="320"/>
      <c r="G20" s="320"/>
      <c r="H20" s="319"/>
      <c r="I20" s="319"/>
      <c r="J20" s="319"/>
      <c r="K20" s="319"/>
      <c r="L20" s="319"/>
      <c r="M20" s="319"/>
      <c r="N20" s="319"/>
      <c r="O20" s="319"/>
    </row>
    <row r="21" spans="1:31" customFormat="1" ht="15" x14ac:dyDescent="0.2">
      <c r="D21" s="45"/>
      <c r="E21" s="45"/>
      <c r="F21" s="45"/>
      <c r="G21" s="45"/>
      <c r="H21" s="45"/>
      <c r="I21" s="45"/>
      <c r="J21" s="45"/>
      <c r="K21" s="45"/>
      <c r="L21" s="45"/>
      <c r="M21" s="45"/>
      <c r="N21" s="45"/>
      <c r="O21" s="45"/>
    </row>
    <row r="22" spans="1:31" customFormat="1" ht="30" x14ac:dyDescent="0.2">
      <c r="B22" s="289" t="s">
        <v>1464</v>
      </c>
      <c r="C22" s="287"/>
      <c r="D22" s="319"/>
      <c r="E22" s="319"/>
      <c r="F22" s="320"/>
      <c r="G22" s="320"/>
      <c r="H22" s="319"/>
      <c r="I22" s="319"/>
      <c r="J22" s="319"/>
      <c r="K22" s="319"/>
      <c r="L22" s="319"/>
      <c r="M22" s="319"/>
      <c r="N22" s="319"/>
      <c r="O22" s="319"/>
    </row>
    <row r="23" spans="1:31" customFormat="1" ht="15" x14ac:dyDescent="0.2">
      <c r="B23" s="289"/>
      <c r="C23" s="287"/>
      <c r="D23" s="319"/>
      <c r="E23" s="319"/>
      <c r="F23" s="319"/>
      <c r="G23" s="319"/>
      <c r="H23" s="319"/>
      <c r="I23" s="319"/>
      <c r="J23" s="319"/>
      <c r="K23" s="319"/>
      <c r="L23" s="319"/>
      <c r="M23" s="319"/>
      <c r="N23" s="319"/>
      <c r="O23" s="319"/>
    </row>
    <row r="24" spans="1:31" customFormat="1" ht="15" x14ac:dyDescent="0.2">
      <c r="B24" s="289"/>
      <c r="C24" s="287"/>
      <c r="D24" s="319"/>
      <c r="E24" s="319"/>
      <c r="F24" s="319"/>
      <c r="G24" s="319"/>
      <c r="H24" s="319"/>
      <c r="I24" s="319"/>
      <c r="J24" s="319"/>
      <c r="K24" s="319"/>
      <c r="L24" s="319"/>
      <c r="M24" s="319"/>
      <c r="N24" s="319"/>
      <c r="O24" s="319"/>
    </row>
    <row r="25" spans="1:31" customFormat="1" ht="15" x14ac:dyDescent="0.2">
      <c r="B25" s="289"/>
      <c r="D25" s="45"/>
      <c r="E25" s="45"/>
      <c r="F25" s="321"/>
      <c r="G25" s="321"/>
      <c r="H25" s="45"/>
      <c r="I25" s="45"/>
      <c r="J25" s="45"/>
      <c r="K25" s="45"/>
      <c r="L25" s="45"/>
      <c r="M25" s="45"/>
      <c r="N25" s="45"/>
      <c r="O25" s="45"/>
      <c r="R25" s="433"/>
      <c r="S25" s="433"/>
      <c r="T25" s="433"/>
      <c r="U25" s="433"/>
      <c r="V25" s="433"/>
      <c r="W25" s="433"/>
      <c r="X25" s="433"/>
      <c r="Y25" s="433"/>
      <c r="Z25" s="433"/>
      <c r="AA25" s="433"/>
      <c r="AB25" s="433"/>
      <c r="AC25" s="433"/>
      <c r="AD25" s="433"/>
      <c r="AE25" s="433"/>
    </row>
    <row r="26" spans="1:31" customFormat="1" ht="30" x14ac:dyDescent="0.2">
      <c r="A26">
        <v>4</v>
      </c>
      <c r="B26" s="289" t="s">
        <v>10</v>
      </c>
      <c r="C26" s="287" t="s">
        <v>791</v>
      </c>
      <c r="D26" s="322"/>
      <c r="E26" s="322"/>
      <c r="F26" s="322"/>
      <c r="G26" s="322"/>
      <c r="H26" s="322"/>
      <c r="I26" s="322"/>
      <c r="J26" s="322"/>
      <c r="K26" s="322"/>
      <c r="L26" s="322"/>
      <c r="M26" s="322"/>
      <c r="N26" s="322"/>
      <c r="O26" s="322"/>
      <c r="R26" s="433"/>
      <c r="S26" s="433"/>
      <c r="T26" s="433"/>
      <c r="U26" s="433"/>
      <c r="V26" s="433"/>
      <c r="W26" s="433"/>
      <c r="X26" s="433"/>
      <c r="Y26" s="433"/>
      <c r="Z26" s="433"/>
      <c r="AA26" s="433"/>
      <c r="AB26" s="433"/>
      <c r="AC26" s="433"/>
      <c r="AD26" s="433"/>
      <c r="AE26" s="433"/>
    </row>
    <row r="27" spans="1:31" customFormat="1" ht="15" x14ac:dyDescent="0.2">
      <c r="B27" s="289"/>
      <c r="C27" s="287" t="s">
        <v>795</v>
      </c>
      <c r="D27" s="322"/>
      <c r="E27" s="322"/>
      <c r="F27" s="322"/>
      <c r="G27" s="322"/>
      <c r="H27" s="322"/>
      <c r="I27" s="322"/>
      <c r="J27" s="322"/>
      <c r="K27" s="322"/>
      <c r="L27" s="322"/>
      <c r="M27" s="322"/>
      <c r="N27" s="322"/>
      <c r="O27" s="322"/>
      <c r="R27" s="433"/>
      <c r="S27" s="433"/>
      <c r="T27" s="433"/>
      <c r="U27" s="433"/>
      <c r="V27" s="433"/>
      <c r="W27" s="433"/>
      <c r="X27" s="433"/>
      <c r="Y27" s="433"/>
      <c r="Z27" s="433"/>
      <c r="AA27" s="433"/>
      <c r="AB27" s="433"/>
      <c r="AC27" s="433"/>
      <c r="AD27" s="433"/>
      <c r="AE27" s="433"/>
    </row>
    <row r="28" spans="1:31" customFormat="1" ht="15" x14ac:dyDescent="0.2">
      <c r="B28" s="289"/>
      <c r="C28" s="287" t="s">
        <v>9</v>
      </c>
      <c r="D28" s="322"/>
      <c r="E28" s="322"/>
      <c r="F28" s="322"/>
      <c r="G28" s="322"/>
      <c r="H28" s="322"/>
      <c r="I28" s="322"/>
      <c r="J28" s="322"/>
      <c r="K28" s="322"/>
      <c r="L28" s="322"/>
      <c r="M28" s="322"/>
      <c r="N28" s="322"/>
      <c r="O28" s="322"/>
    </row>
    <row r="29" spans="1:31" customFormat="1" ht="15" x14ac:dyDescent="0.2">
      <c r="B29" s="289"/>
      <c r="D29" s="321"/>
      <c r="E29" s="321"/>
      <c r="F29" s="321"/>
      <c r="G29" s="321"/>
      <c r="H29" s="321"/>
      <c r="I29" s="321"/>
      <c r="J29" s="321"/>
      <c r="K29" s="321"/>
      <c r="L29" s="321"/>
      <c r="M29" s="321"/>
      <c r="N29" s="321"/>
      <c r="O29" s="321"/>
    </row>
    <row r="30" spans="1:31" customFormat="1" ht="15" customHeight="1" x14ac:dyDescent="0.2">
      <c r="A30" s="290">
        <v>5</v>
      </c>
      <c r="B30" s="470" t="s">
        <v>797</v>
      </c>
      <c r="C30" s="287" t="s">
        <v>791</v>
      </c>
      <c r="D30" s="319"/>
      <c r="E30" s="319"/>
      <c r="F30" s="319"/>
      <c r="G30" s="319"/>
      <c r="H30" s="319"/>
      <c r="I30" s="319"/>
      <c r="J30" s="319"/>
      <c r="K30" s="319"/>
      <c r="L30" s="319"/>
      <c r="M30" s="319"/>
      <c r="N30" s="319"/>
      <c r="O30" s="319"/>
      <c r="P30" s="291"/>
    </row>
    <row r="31" spans="1:31" customFormat="1" ht="15" x14ac:dyDescent="0.2">
      <c r="A31" s="290"/>
      <c r="B31" s="470"/>
      <c r="C31" s="287" t="s">
        <v>795</v>
      </c>
      <c r="D31" s="319"/>
      <c r="E31" s="319"/>
      <c r="F31" s="319"/>
      <c r="G31" s="319"/>
      <c r="H31" s="319"/>
      <c r="I31" s="319"/>
      <c r="J31" s="319"/>
      <c r="K31" s="319"/>
      <c r="L31" s="319"/>
      <c r="M31" s="319"/>
      <c r="N31" s="319"/>
      <c r="O31" s="319"/>
      <c r="P31" s="291"/>
    </row>
    <row r="32" spans="1:31" customFormat="1" ht="15" x14ac:dyDescent="0.2">
      <c r="B32" s="470"/>
      <c r="C32" s="287" t="s">
        <v>9</v>
      </c>
      <c r="D32" s="319"/>
      <c r="E32" s="319"/>
      <c r="F32" s="319"/>
      <c r="G32" s="319"/>
      <c r="H32" s="319"/>
      <c r="I32" s="319"/>
      <c r="J32" s="319"/>
      <c r="K32" s="319"/>
      <c r="L32" s="319"/>
      <c r="M32" s="319"/>
      <c r="N32" s="319"/>
      <c r="O32" s="319"/>
      <c r="P32" s="291"/>
    </row>
    <row r="33" spans="1:15" customFormat="1" ht="15" x14ac:dyDescent="0.2">
      <c r="B33" s="289"/>
      <c r="D33" s="320"/>
      <c r="E33" s="320"/>
      <c r="F33" s="320"/>
      <c r="G33" s="320"/>
      <c r="H33" s="320"/>
      <c r="I33" s="320"/>
      <c r="J33" s="320"/>
      <c r="K33" s="320"/>
      <c r="L33" s="320"/>
      <c r="M33" s="320"/>
      <c r="N33" s="320"/>
      <c r="O33" s="320"/>
    </row>
    <row r="34" spans="1:15" customFormat="1" ht="30" x14ac:dyDescent="0.2">
      <c r="A34">
        <v>6</v>
      </c>
      <c r="B34" s="289" t="s">
        <v>798</v>
      </c>
      <c r="C34" s="287" t="s">
        <v>791</v>
      </c>
      <c r="D34" s="319"/>
      <c r="E34" s="319"/>
      <c r="F34" s="319"/>
      <c r="G34" s="319"/>
      <c r="H34" s="319"/>
      <c r="I34" s="319"/>
      <c r="J34" s="319"/>
      <c r="K34" s="319"/>
      <c r="L34" s="319"/>
      <c r="M34" s="319"/>
      <c r="N34" s="319"/>
      <c r="O34" s="319"/>
    </row>
    <row r="35" spans="1:15" customFormat="1" ht="15" x14ac:dyDescent="0.2">
      <c r="B35" s="289"/>
      <c r="C35" s="287" t="s">
        <v>795</v>
      </c>
      <c r="D35" s="320"/>
      <c r="E35" s="320"/>
      <c r="F35" s="320"/>
      <c r="G35" s="320"/>
      <c r="H35" s="320"/>
      <c r="I35" s="320"/>
      <c r="J35" s="320"/>
      <c r="K35" s="320"/>
      <c r="L35" s="320"/>
      <c r="M35" s="320"/>
      <c r="N35" s="320"/>
      <c r="O35" s="320"/>
    </row>
    <row r="36" spans="1:15" customFormat="1" ht="15" x14ac:dyDescent="0.2">
      <c r="B36" s="289"/>
      <c r="C36" s="287" t="s">
        <v>9</v>
      </c>
      <c r="D36" s="320"/>
      <c r="E36" s="320"/>
      <c r="F36" s="320"/>
      <c r="G36" s="320"/>
      <c r="H36" s="320"/>
      <c r="I36" s="320"/>
      <c r="J36" s="320"/>
      <c r="K36" s="320"/>
      <c r="L36" s="320"/>
      <c r="M36" s="320"/>
      <c r="N36" s="320"/>
      <c r="O36" s="320"/>
    </row>
    <row r="37" spans="1:15" customFormat="1" ht="15" x14ac:dyDescent="0.2">
      <c r="B37" s="289"/>
      <c r="D37" s="320"/>
      <c r="E37" s="320"/>
      <c r="F37" s="320"/>
      <c r="G37" s="320"/>
      <c r="H37" s="320"/>
      <c r="I37" s="320"/>
      <c r="J37" s="320"/>
      <c r="K37" s="320"/>
      <c r="L37" s="320"/>
      <c r="M37" s="320"/>
      <c r="N37" s="320"/>
      <c r="O37" s="320"/>
    </row>
    <row r="38" spans="1:15" customFormat="1" ht="31.5" x14ac:dyDescent="0.25">
      <c r="A38">
        <v>7</v>
      </c>
      <c r="B38" s="292" t="s">
        <v>1350</v>
      </c>
      <c r="C38" s="287" t="s">
        <v>791</v>
      </c>
      <c r="D38" s="323"/>
      <c r="E38" s="323"/>
      <c r="F38" s="323"/>
      <c r="G38" s="323"/>
      <c r="H38" s="323"/>
      <c r="I38" s="323"/>
      <c r="J38" s="323"/>
      <c r="K38" s="323"/>
      <c r="L38" s="323"/>
      <c r="M38" s="323"/>
      <c r="N38" s="323"/>
      <c r="O38" s="323"/>
    </row>
    <row r="39" spans="1:15" customFormat="1" ht="15.75" x14ac:dyDescent="0.25">
      <c r="B39" s="288"/>
      <c r="C39" s="287" t="s">
        <v>795</v>
      </c>
      <c r="D39" s="323"/>
      <c r="E39" s="323"/>
      <c r="F39" s="323"/>
      <c r="G39" s="323"/>
      <c r="H39" s="323"/>
      <c r="I39" s="323"/>
      <c r="J39" s="323"/>
      <c r="K39" s="323"/>
      <c r="L39" s="323"/>
      <c r="M39" s="323"/>
      <c r="N39" s="323"/>
      <c r="O39" s="323"/>
    </row>
    <row r="40" spans="1:15" customFormat="1" ht="15.75" x14ac:dyDescent="0.25">
      <c r="C40" s="287" t="s">
        <v>9</v>
      </c>
      <c r="D40" s="323"/>
      <c r="E40" s="323"/>
      <c r="F40" s="323"/>
      <c r="G40" s="323"/>
      <c r="H40" s="323"/>
      <c r="I40" s="323"/>
      <c r="J40" s="323"/>
      <c r="K40" s="323"/>
      <c r="L40" s="323"/>
      <c r="M40" s="323"/>
      <c r="N40" s="323"/>
      <c r="O40" s="323"/>
    </row>
    <row r="41" spans="1:15" customFormat="1" ht="15.75" x14ac:dyDescent="0.25">
      <c r="C41" s="288" t="s">
        <v>796</v>
      </c>
      <c r="D41" s="324"/>
      <c r="E41" s="324"/>
      <c r="F41" s="324"/>
      <c r="G41" s="324"/>
      <c r="H41" s="324"/>
      <c r="I41" s="324"/>
      <c r="J41" s="324"/>
      <c r="K41" s="324"/>
      <c r="L41" s="324"/>
      <c r="M41" s="324"/>
      <c r="N41" s="324"/>
      <c r="O41" s="324"/>
    </row>
    <row r="42" spans="1:15" customFormat="1" ht="12" customHeight="1" x14ac:dyDescent="0.2"/>
    <row r="43" spans="1:15" customFormat="1" ht="15.75" x14ac:dyDescent="0.25">
      <c r="B43" s="32"/>
      <c r="C43" s="30"/>
      <c r="D43" s="223"/>
      <c r="E43" s="223"/>
      <c r="F43" s="223"/>
      <c r="G43" s="223"/>
      <c r="H43" s="223"/>
      <c r="I43" s="223"/>
      <c r="J43" s="223"/>
      <c r="K43" s="223"/>
      <c r="L43" s="223"/>
      <c r="M43" s="223"/>
      <c r="N43" s="223"/>
      <c r="O43" s="223"/>
    </row>
    <row r="44" spans="1:15" customFormat="1" ht="15.75" x14ac:dyDescent="0.25">
      <c r="B44" s="473" t="s">
        <v>1683</v>
      </c>
      <c r="C44" s="473"/>
      <c r="D44" s="473"/>
      <c r="E44" s="473"/>
      <c r="F44" s="473"/>
      <c r="G44" s="473"/>
      <c r="H44" s="473"/>
      <c r="I44" s="473"/>
      <c r="J44" s="473"/>
      <c r="K44" s="473"/>
      <c r="L44" s="473"/>
      <c r="M44" s="473"/>
      <c r="N44" s="473"/>
      <c r="O44" s="473"/>
    </row>
    <row r="45" spans="1:15" customFormat="1" ht="15.75" x14ac:dyDescent="0.25">
      <c r="B45" s="28"/>
      <c r="C45" s="28"/>
      <c r="D45" s="227">
        <v>41640</v>
      </c>
      <c r="E45" s="227">
        <v>41671</v>
      </c>
      <c r="F45" s="227">
        <v>41699</v>
      </c>
      <c r="G45" s="227">
        <v>41730</v>
      </c>
      <c r="H45" s="227">
        <v>41760</v>
      </c>
      <c r="I45" s="227">
        <v>41791</v>
      </c>
      <c r="J45" s="227">
        <v>41821</v>
      </c>
      <c r="K45" s="227">
        <v>41852</v>
      </c>
      <c r="L45" s="227">
        <v>41883</v>
      </c>
      <c r="M45" s="227">
        <v>41913</v>
      </c>
      <c r="N45" s="227">
        <v>41944</v>
      </c>
      <c r="O45" s="227">
        <v>41974</v>
      </c>
    </row>
    <row r="46" spans="1:15" customFormat="1" ht="15.75" x14ac:dyDescent="0.25">
      <c r="B46" s="34" t="s">
        <v>800</v>
      </c>
      <c r="C46" s="29"/>
      <c r="D46" s="281"/>
      <c r="E46" s="281"/>
      <c r="F46" s="281"/>
      <c r="G46" s="281"/>
      <c r="H46" s="281"/>
      <c r="I46" s="281"/>
      <c r="J46" s="281"/>
      <c r="K46" s="281"/>
      <c r="L46" s="281"/>
      <c r="M46" s="281"/>
      <c r="N46" s="281"/>
      <c r="O46" s="281"/>
    </row>
    <row r="47" spans="1:15" customFormat="1" ht="15" x14ac:dyDescent="0.2">
      <c r="B47" s="28"/>
      <c r="C47" s="28"/>
      <c r="D47" s="281"/>
      <c r="E47" s="281"/>
      <c r="F47" s="281"/>
      <c r="G47" s="281"/>
      <c r="H47" s="281"/>
      <c r="I47" s="281"/>
      <c r="J47" s="281"/>
      <c r="K47" s="281"/>
      <c r="L47" s="281"/>
      <c r="M47" s="281"/>
      <c r="N47" s="281"/>
      <c r="O47" s="281"/>
    </row>
    <row r="48" spans="1:15" customFormat="1" ht="15.75" x14ac:dyDescent="0.25">
      <c r="B48" s="304"/>
      <c r="C48" s="42" t="s">
        <v>1098</v>
      </c>
      <c r="D48" s="379"/>
      <c r="E48" s="379"/>
      <c r="F48" s="379"/>
      <c r="G48" s="379"/>
      <c r="H48" s="379"/>
      <c r="I48" s="379"/>
      <c r="J48" s="379"/>
      <c r="K48" s="379"/>
      <c r="L48" s="379"/>
      <c r="M48" s="379"/>
      <c r="N48" s="379"/>
      <c r="O48" s="379"/>
    </row>
    <row r="49" spans="2:15" customFormat="1" ht="15.75" x14ac:dyDescent="0.25">
      <c r="B49" s="268"/>
      <c r="C49" s="42" t="s">
        <v>949</v>
      </c>
      <c r="D49" s="379"/>
      <c r="E49" s="379"/>
      <c r="F49" s="379"/>
      <c r="G49" s="379"/>
      <c r="H49" s="379"/>
      <c r="I49" s="379"/>
      <c r="J49" s="379"/>
      <c r="K49" s="379"/>
      <c r="L49" s="379"/>
      <c r="M49" s="379"/>
      <c r="N49" s="379"/>
      <c r="O49" s="379"/>
    </row>
    <row r="50" spans="2:15" customFormat="1" ht="15.75" x14ac:dyDescent="0.25">
      <c r="B50" s="268"/>
      <c r="C50" s="420" t="s">
        <v>1450</v>
      </c>
      <c r="D50" s="225"/>
      <c r="E50" s="225"/>
      <c r="F50" s="225"/>
      <c r="G50" s="225"/>
      <c r="H50" s="225"/>
      <c r="I50" s="225"/>
      <c r="J50" s="225"/>
      <c r="K50" s="225"/>
      <c r="L50" s="225"/>
      <c r="M50" s="225"/>
      <c r="N50" s="225"/>
      <c r="O50" s="225"/>
    </row>
    <row r="51" spans="2:15" customFormat="1" ht="16.5" thickBot="1" x14ac:dyDescent="0.3">
      <c r="B51" s="36"/>
      <c r="C51" s="35" t="s">
        <v>801</v>
      </c>
      <c r="D51" s="305"/>
      <c r="E51" s="305"/>
      <c r="F51" s="305"/>
      <c r="G51" s="305"/>
      <c r="H51" s="305"/>
      <c r="I51" s="305"/>
      <c r="J51" s="305"/>
      <c r="K51" s="305"/>
      <c r="L51" s="305"/>
      <c r="M51" s="305"/>
      <c r="N51" s="305"/>
      <c r="O51" s="305"/>
    </row>
    <row r="52" spans="2:15" customFormat="1" ht="15.75" x14ac:dyDescent="0.25">
      <c r="B52" s="36"/>
      <c r="C52" s="181"/>
      <c r="D52" s="39"/>
      <c r="E52" s="39"/>
      <c r="F52" s="39"/>
      <c r="G52" s="39"/>
      <c r="H52" s="39"/>
      <c r="I52" s="39"/>
      <c r="J52" s="39"/>
      <c r="K52" s="39"/>
      <c r="L52" s="39"/>
      <c r="M52" s="39"/>
      <c r="N52" s="39"/>
      <c r="O52" s="39"/>
    </row>
    <row r="53" spans="2:15" customFormat="1" ht="15.75" x14ac:dyDescent="0.25">
      <c r="B53" s="36"/>
      <c r="C53" s="37"/>
      <c r="D53" s="307"/>
      <c r="E53" s="307"/>
      <c r="F53" s="307"/>
      <c r="G53" s="307"/>
      <c r="H53" s="307"/>
      <c r="I53" s="307"/>
      <c r="J53" s="307"/>
      <c r="K53" s="307"/>
      <c r="L53" s="307"/>
      <c r="M53" s="307"/>
      <c r="N53" s="307"/>
      <c r="O53" s="307"/>
    </row>
    <row r="54" spans="2:15" customFormat="1" ht="15.75" x14ac:dyDescent="0.25">
      <c r="B54" s="38" t="s">
        <v>641</v>
      </c>
      <c r="C54" s="39"/>
      <c r="D54" s="308"/>
      <c r="E54" s="308"/>
      <c r="F54" s="308"/>
      <c r="G54" s="308"/>
      <c r="H54" s="308"/>
      <c r="I54" s="308"/>
      <c r="J54" s="308"/>
      <c r="K54" s="308"/>
      <c r="L54" s="308"/>
      <c r="M54" s="308"/>
      <c r="N54" s="308"/>
      <c r="O54" s="308"/>
    </row>
    <row r="55" spans="2:15" customFormat="1" ht="15" x14ac:dyDescent="0.2">
      <c r="B55" s="39"/>
      <c r="C55" s="39"/>
      <c r="D55" s="309"/>
      <c r="E55" s="309"/>
      <c r="F55" s="309"/>
      <c r="G55" s="309"/>
      <c r="H55" s="309"/>
      <c r="I55" s="309"/>
      <c r="J55" s="309"/>
      <c r="K55" s="309"/>
      <c r="L55" s="309"/>
      <c r="M55" s="309"/>
      <c r="N55" s="309"/>
      <c r="O55" s="309"/>
    </row>
    <row r="56" spans="2:15" customFormat="1" ht="15.75" x14ac:dyDescent="0.25">
      <c r="B56" s="269"/>
      <c r="C56" s="42" t="s">
        <v>1451</v>
      </c>
      <c r="D56" s="224"/>
      <c r="E56" s="224"/>
      <c r="F56" s="224"/>
      <c r="G56" s="224"/>
      <c r="H56" s="224"/>
      <c r="I56" s="224"/>
      <c r="J56" s="224"/>
      <c r="K56" s="224"/>
      <c r="L56" s="224"/>
      <c r="M56" s="224"/>
      <c r="N56" s="224"/>
      <c r="O56" s="224"/>
    </row>
    <row r="57" spans="2:15" customFormat="1" ht="16.5" thickBot="1" x14ac:dyDescent="0.3">
      <c r="B57" s="40"/>
      <c r="C57" s="35" t="s">
        <v>801</v>
      </c>
      <c r="D57" s="305"/>
      <c r="E57" s="305"/>
      <c r="F57" s="305"/>
      <c r="G57" s="305"/>
      <c r="H57" s="305"/>
      <c r="I57" s="305"/>
      <c r="J57" s="305"/>
      <c r="K57" s="305"/>
      <c r="L57" s="305"/>
      <c r="M57" s="305"/>
      <c r="N57" s="305"/>
      <c r="O57" s="305"/>
    </row>
    <row r="58" spans="2:15" customFormat="1" ht="15.75" x14ac:dyDescent="0.25">
      <c r="B58" s="36"/>
      <c r="C58" s="181"/>
      <c r="D58" s="306"/>
      <c r="E58" s="306"/>
      <c r="F58" s="306"/>
      <c r="G58" s="306"/>
      <c r="H58" s="306"/>
      <c r="I58" s="306"/>
      <c r="J58" s="306"/>
      <c r="K58" s="306"/>
      <c r="L58" s="306"/>
      <c r="M58" s="306"/>
      <c r="N58" s="306"/>
      <c r="O58" s="306"/>
    </row>
    <row r="59" spans="2:15" customFormat="1" ht="15.75" x14ac:dyDescent="0.25">
      <c r="B59" s="36"/>
      <c r="C59" s="37"/>
      <c r="D59" s="307"/>
      <c r="E59" s="307"/>
      <c r="F59" s="307"/>
      <c r="G59" s="307"/>
      <c r="H59" s="307"/>
      <c r="I59" s="307"/>
      <c r="J59" s="307"/>
      <c r="K59" s="307"/>
      <c r="L59" s="307"/>
      <c r="M59" s="307"/>
      <c r="N59" s="307"/>
      <c r="O59" s="307"/>
    </row>
    <row r="60" spans="2:15" customFormat="1" ht="15.75" x14ac:dyDescent="0.25">
      <c r="B60" s="38" t="s">
        <v>802</v>
      </c>
      <c r="C60" s="39"/>
      <c r="D60" s="308"/>
      <c r="E60" s="308"/>
      <c r="F60" s="308"/>
      <c r="G60" s="308"/>
      <c r="H60" s="308"/>
      <c r="I60" s="308"/>
      <c r="J60" s="308"/>
      <c r="K60" s="308"/>
      <c r="L60" s="308"/>
      <c r="M60" s="308"/>
      <c r="N60" s="308"/>
      <c r="O60" s="308"/>
    </row>
    <row r="61" spans="2:15" customFormat="1" ht="15" x14ac:dyDescent="0.2">
      <c r="B61" s="36"/>
      <c r="C61" s="39"/>
      <c r="D61" s="309"/>
      <c r="E61" s="309"/>
      <c r="F61" s="39"/>
      <c r="G61" s="39"/>
      <c r="H61" s="39"/>
      <c r="I61" s="39"/>
      <c r="J61" s="39"/>
      <c r="K61" s="309"/>
      <c r="L61" s="309"/>
      <c r="M61" s="309"/>
      <c r="N61" s="309"/>
      <c r="O61" s="309"/>
    </row>
    <row r="62" spans="2:15" customFormat="1" ht="15.75" x14ac:dyDescent="0.25">
      <c r="B62" s="269"/>
      <c r="C62" s="37" t="s">
        <v>1113</v>
      </c>
      <c r="D62" s="224"/>
      <c r="E62" s="224"/>
      <c r="F62" s="224"/>
      <c r="G62" s="224"/>
      <c r="H62" s="224"/>
      <c r="I62" s="224"/>
      <c r="J62" s="224"/>
      <c r="K62" s="224"/>
      <c r="L62" s="224"/>
      <c r="M62" s="224"/>
      <c r="N62" s="224"/>
      <c r="O62" s="224"/>
    </row>
    <row r="63" spans="2:15" customFormat="1" ht="15.75" x14ac:dyDescent="0.25">
      <c r="B63" s="269"/>
      <c r="C63" s="37" t="s">
        <v>341</v>
      </c>
      <c r="D63" s="224"/>
      <c r="E63" s="224"/>
      <c r="F63" s="224"/>
      <c r="G63" s="224"/>
      <c r="H63" s="224"/>
      <c r="I63" s="224"/>
      <c r="J63" s="224"/>
      <c r="K63" s="224"/>
      <c r="L63" s="224"/>
      <c r="M63" s="224"/>
      <c r="N63" s="224"/>
      <c r="O63" s="224"/>
    </row>
    <row r="64" spans="2:15" customFormat="1" ht="15.75" x14ac:dyDescent="0.25">
      <c r="B64" s="269"/>
      <c r="C64" s="37" t="s">
        <v>1450</v>
      </c>
      <c r="D64" s="224"/>
      <c r="E64" s="224"/>
      <c r="F64" s="224"/>
      <c r="G64" s="224"/>
      <c r="H64" s="224"/>
      <c r="I64" s="224"/>
      <c r="J64" s="224"/>
      <c r="K64" s="224"/>
      <c r="L64" s="224"/>
      <c r="M64" s="224"/>
      <c r="N64" s="224"/>
      <c r="O64" s="224"/>
    </row>
    <row r="65" spans="1:15" customFormat="1" ht="16.5" thickBot="1" x14ac:dyDescent="0.3">
      <c r="B65" s="36"/>
      <c r="C65" s="35" t="s">
        <v>801</v>
      </c>
      <c r="D65" s="305"/>
      <c r="E65" s="305"/>
      <c r="F65" s="305"/>
      <c r="G65" s="305"/>
      <c r="H65" s="305"/>
      <c r="I65" s="305"/>
      <c r="J65" s="305"/>
      <c r="K65" s="305"/>
      <c r="L65" s="305"/>
      <c r="M65" s="305"/>
      <c r="N65" s="305"/>
      <c r="O65" s="305"/>
    </row>
    <row r="66" spans="1:15" customFormat="1" x14ac:dyDescent="0.2">
      <c r="B66" s="28"/>
      <c r="C66" s="28"/>
      <c r="D66" s="28"/>
      <c r="E66" s="28"/>
      <c r="F66" s="28"/>
      <c r="G66" s="28"/>
      <c r="H66" s="28"/>
      <c r="I66" s="28"/>
      <c r="J66" s="28"/>
      <c r="K66" s="28"/>
      <c r="L66" s="28"/>
      <c r="M66" s="28"/>
      <c r="N66" s="28"/>
      <c r="O66" s="28"/>
    </row>
    <row r="67" spans="1:15" customFormat="1" ht="15.75" customHeight="1" x14ac:dyDescent="0.25">
      <c r="B67" s="474" t="s">
        <v>642</v>
      </c>
      <c r="C67" s="474"/>
      <c r="D67" s="43"/>
      <c r="E67" s="43"/>
      <c r="F67" s="43"/>
      <c r="G67" s="43"/>
      <c r="H67" s="43"/>
      <c r="I67" s="43"/>
      <c r="J67" s="43"/>
      <c r="K67" s="43"/>
      <c r="L67" s="43"/>
      <c r="M67" s="43"/>
      <c r="N67" s="43"/>
      <c r="O67" s="43"/>
    </row>
    <row r="68" spans="1:15" customFormat="1" x14ac:dyDescent="0.2">
      <c r="B68" s="33"/>
      <c r="C68" s="33"/>
      <c r="D68" s="33"/>
      <c r="E68" s="33"/>
      <c r="F68" s="33"/>
      <c r="G68" s="33"/>
      <c r="H68" s="33"/>
      <c r="I68" s="41"/>
      <c r="J68" s="41"/>
      <c r="K68" s="41"/>
      <c r="L68" s="41"/>
      <c r="M68" s="41"/>
      <c r="N68" s="41"/>
      <c r="O68" s="41"/>
    </row>
    <row r="69" spans="1:15" customFormat="1" x14ac:dyDescent="0.2">
      <c r="B69" s="33"/>
      <c r="C69" s="33"/>
      <c r="D69" s="33"/>
      <c r="E69" s="33"/>
      <c r="F69" s="33"/>
      <c r="G69" s="33"/>
      <c r="H69" s="33"/>
      <c r="I69" s="41"/>
      <c r="J69" s="41"/>
      <c r="K69" s="41"/>
      <c r="L69" s="41"/>
      <c r="M69" s="41"/>
      <c r="N69" s="41"/>
      <c r="O69" s="41"/>
    </row>
    <row r="70" spans="1:15" customFormat="1" ht="16.5" thickBot="1" x14ac:dyDescent="0.3">
      <c r="B70" s="466" t="s">
        <v>1680</v>
      </c>
      <c r="C70" s="466"/>
      <c r="D70" s="466"/>
      <c r="E70" s="466"/>
      <c r="F70" s="466"/>
      <c r="G70" s="466"/>
      <c r="H70" s="466"/>
      <c r="I70" s="466"/>
      <c r="J70" s="466"/>
      <c r="K70" s="466"/>
      <c r="L70" s="466"/>
      <c r="M70" s="466"/>
      <c r="N70" s="466"/>
      <c r="O70" s="466"/>
    </row>
    <row r="71" spans="1:15" customFormat="1" ht="18" x14ac:dyDescent="0.25">
      <c r="B71" s="32"/>
      <c r="C71" s="28"/>
      <c r="D71" s="28"/>
      <c r="E71" s="28"/>
      <c r="F71" s="28"/>
      <c r="G71" s="28"/>
      <c r="H71" s="182"/>
      <c r="I71" s="28"/>
      <c r="J71" s="182"/>
      <c r="K71" s="32"/>
      <c r="L71" s="32"/>
      <c r="M71" s="32"/>
      <c r="N71" s="32"/>
      <c r="O71" s="32"/>
    </row>
    <row r="72" spans="1:15" customFormat="1" ht="16.5" customHeight="1" thickBot="1" x14ac:dyDescent="0.3">
      <c r="B72" s="33"/>
      <c r="C72" s="30" t="s">
        <v>764</v>
      </c>
      <c r="D72" s="276"/>
      <c r="E72" s="33"/>
      <c r="F72" s="28"/>
      <c r="G72" s="28"/>
      <c r="H72" s="471" t="s">
        <v>659</v>
      </c>
      <c r="I72" s="471"/>
      <c r="J72" s="469" t="s">
        <v>660</v>
      </c>
      <c r="K72" s="469"/>
      <c r="L72" s="472"/>
      <c r="M72" s="472"/>
      <c r="N72" s="472"/>
      <c r="O72" s="33"/>
    </row>
    <row r="73" spans="1:15" customFormat="1" ht="15.75" x14ac:dyDescent="0.25">
      <c r="B73" s="33"/>
      <c r="C73" s="30" t="s">
        <v>661</v>
      </c>
      <c r="D73" s="276"/>
      <c r="E73" s="33"/>
      <c r="F73" s="28"/>
      <c r="G73" s="28"/>
      <c r="H73" s="42" t="s">
        <v>1098</v>
      </c>
      <c r="I73" s="28"/>
      <c r="J73" s="421"/>
      <c r="K73" s="375"/>
      <c r="L73" s="422"/>
      <c r="M73" s="270"/>
      <c r="N73" s="270"/>
      <c r="O73" s="33"/>
    </row>
    <row r="74" spans="1:15" customFormat="1" ht="15.75" x14ac:dyDescent="0.25">
      <c r="B74" s="33"/>
      <c r="C74" s="42" t="s">
        <v>1005</v>
      </c>
      <c r="D74" s="276"/>
      <c r="E74" s="33"/>
      <c r="F74" s="28"/>
      <c r="G74" s="28"/>
      <c r="H74" s="42" t="s">
        <v>949</v>
      </c>
      <c r="I74" s="28"/>
      <c r="J74" s="421"/>
      <c r="K74" s="375"/>
      <c r="L74" s="422"/>
      <c r="M74" s="270"/>
      <c r="N74" s="270"/>
      <c r="O74" s="33"/>
    </row>
    <row r="75" spans="1:15" customFormat="1" ht="15.75" x14ac:dyDescent="0.25">
      <c r="A75" s="284"/>
      <c r="B75" s="28"/>
      <c r="C75" s="42" t="s">
        <v>1006</v>
      </c>
      <c r="D75" s="276"/>
      <c r="E75" s="28"/>
      <c r="F75" s="28"/>
      <c r="G75" s="28"/>
      <c r="H75" s="42" t="s">
        <v>1451</v>
      </c>
      <c r="I75" s="271"/>
      <c r="J75" s="421"/>
      <c r="K75" s="271"/>
      <c r="L75" s="422"/>
      <c r="M75" s="271"/>
      <c r="N75" s="271"/>
      <c r="O75" s="28"/>
    </row>
    <row r="76" spans="1:15" customFormat="1" ht="15.75" x14ac:dyDescent="0.25">
      <c r="A76" s="293"/>
      <c r="B76" s="28"/>
      <c r="C76" s="42" t="s">
        <v>1007</v>
      </c>
      <c r="D76" s="276"/>
      <c r="E76" s="28"/>
      <c r="F76" s="28"/>
      <c r="G76" s="28"/>
      <c r="H76" s="37" t="s">
        <v>1113</v>
      </c>
      <c r="I76" s="271"/>
      <c r="J76" s="421"/>
      <c r="K76" s="271"/>
      <c r="L76" s="422"/>
      <c r="M76" s="271"/>
      <c r="N76" s="271"/>
      <c r="O76" s="28"/>
    </row>
    <row r="77" spans="1:15" customFormat="1" ht="15.75" x14ac:dyDescent="0.25">
      <c r="A77" s="293"/>
      <c r="B77" s="28"/>
      <c r="C77" s="42" t="s">
        <v>1008</v>
      </c>
      <c r="D77" s="276"/>
      <c r="E77" s="28"/>
      <c r="F77" s="226"/>
      <c r="G77" s="28"/>
      <c r="H77" s="37" t="s">
        <v>341</v>
      </c>
      <c r="I77" s="271"/>
      <c r="J77" s="421"/>
      <c r="K77" s="271"/>
      <c r="L77" s="422"/>
      <c r="M77" s="271"/>
      <c r="N77" s="271"/>
      <c r="O77" s="28"/>
    </row>
    <row r="78" spans="1:15" customFormat="1" ht="15.75" x14ac:dyDescent="0.25">
      <c r="A78" s="293"/>
      <c r="B78" s="28"/>
      <c r="C78" s="42"/>
      <c r="D78" s="422"/>
      <c r="E78" s="28"/>
      <c r="F78" s="226"/>
      <c r="G78" s="28"/>
      <c r="H78" s="30"/>
      <c r="I78" s="271"/>
      <c r="J78" s="423"/>
      <c r="K78" s="271"/>
      <c r="L78" s="422"/>
      <c r="M78" s="271"/>
      <c r="N78" s="271"/>
      <c r="O78" s="28"/>
    </row>
    <row r="79" spans="1:15" ht="15.75" x14ac:dyDescent="0.25">
      <c r="A79" s="293"/>
      <c r="B79" s="465" t="s">
        <v>1684</v>
      </c>
      <c r="C79" s="465"/>
      <c r="D79" s="465"/>
      <c r="E79" s="465"/>
      <c r="F79" s="465"/>
      <c r="G79" s="465"/>
      <c r="H79" s="465"/>
      <c r="I79" s="465"/>
      <c r="J79" s="465"/>
      <c r="K79" s="465"/>
      <c r="L79" s="465"/>
      <c r="M79" s="465"/>
      <c r="N79" s="465"/>
      <c r="O79" s="465"/>
    </row>
    <row r="80" spans="1:15" ht="15.75" x14ac:dyDescent="0.25">
      <c r="A80" s="293"/>
      <c r="C80" s="295" t="s">
        <v>1346</v>
      </c>
      <c r="D80" s="296">
        <v>41640</v>
      </c>
      <c r="E80" s="297">
        <v>41671</v>
      </c>
      <c r="F80" s="297">
        <v>41699</v>
      </c>
      <c r="G80" s="297">
        <v>41730</v>
      </c>
      <c r="H80" s="297">
        <v>41760</v>
      </c>
      <c r="I80" s="297">
        <v>41791</v>
      </c>
      <c r="J80" s="297">
        <v>41821</v>
      </c>
      <c r="K80" s="297">
        <v>41852</v>
      </c>
      <c r="L80" s="297">
        <v>41883</v>
      </c>
      <c r="M80" s="297">
        <v>41913</v>
      </c>
      <c r="N80" s="297">
        <v>41944</v>
      </c>
      <c r="O80" s="297">
        <v>41974</v>
      </c>
    </row>
    <row r="81" spans="1:15" ht="21.75" customHeight="1" x14ac:dyDescent="0.25">
      <c r="A81" s="293"/>
      <c r="B81" s="294"/>
      <c r="C81" s="295" t="s">
        <v>791</v>
      </c>
      <c r="D81" s="298"/>
      <c r="E81" s="298"/>
      <c r="F81" s="298"/>
      <c r="G81" s="298"/>
      <c r="H81" s="298"/>
      <c r="I81" s="299"/>
      <c r="J81" s="299"/>
      <c r="K81" s="299"/>
      <c r="L81" s="298"/>
      <c r="M81" s="298"/>
      <c r="N81" s="298"/>
      <c r="O81" s="298"/>
    </row>
    <row r="82" spans="1:15" ht="19.5" customHeight="1" x14ac:dyDescent="0.25">
      <c r="A82" s="293"/>
      <c r="C82" s="295" t="s">
        <v>795</v>
      </c>
      <c r="D82" s="298"/>
      <c r="E82" s="298"/>
      <c r="F82" s="298"/>
      <c r="G82" s="298"/>
      <c r="H82" s="298"/>
      <c r="I82" s="299"/>
      <c r="J82" s="299"/>
      <c r="K82" s="299"/>
      <c r="L82" s="298"/>
      <c r="M82" s="298"/>
      <c r="N82" s="298"/>
      <c r="O82" s="298"/>
    </row>
    <row r="83" spans="1:15" ht="15.75" x14ac:dyDescent="0.25">
      <c r="A83" s="293"/>
      <c r="C83" s="295" t="s">
        <v>1347</v>
      </c>
      <c r="D83" s="298"/>
      <c r="E83" s="298"/>
      <c r="F83" s="298"/>
      <c r="G83" s="298"/>
      <c r="H83" s="298"/>
      <c r="I83" s="299"/>
      <c r="J83" s="299"/>
      <c r="K83" s="299"/>
      <c r="L83" s="298"/>
      <c r="M83" s="298"/>
      <c r="N83" s="298"/>
      <c r="O83" s="298"/>
    </row>
    <row r="84" spans="1:15" ht="15.75" x14ac:dyDescent="0.25">
      <c r="A84" s="293"/>
      <c r="C84" s="300" t="s">
        <v>796</v>
      </c>
      <c r="D84" s="417">
        <v>0</v>
      </c>
      <c r="E84" s="417">
        <v>0</v>
      </c>
      <c r="F84" s="417">
        <v>0</v>
      </c>
      <c r="G84" s="417">
        <v>0</v>
      </c>
      <c r="H84" s="417">
        <v>0</v>
      </c>
      <c r="I84" s="417">
        <v>0</v>
      </c>
      <c r="J84" s="417">
        <v>0</v>
      </c>
      <c r="K84" s="417">
        <v>0</v>
      </c>
      <c r="L84" s="417">
        <v>0</v>
      </c>
      <c r="M84" s="417">
        <v>0</v>
      </c>
      <c r="N84" s="417">
        <v>0</v>
      </c>
      <c r="O84" s="417">
        <v>0</v>
      </c>
    </row>
    <row r="85" spans="1:15" x14ac:dyDescent="0.2">
      <c r="A85" s="293"/>
    </row>
    <row r="86" spans="1:15" x14ac:dyDescent="0.2">
      <c r="A86" s="293"/>
    </row>
    <row r="87" spans="1:15" ht="16.5" thickBot="1" x14ac:dyDescent="0.3">
      <c r="A87" s="293"/>
      <c r="B87" s="466" t="s">
        <v>1348</v>
      </c>
      <c r="C87" s="466"/>
      <c r="D87" s="466"/>
      <c r="E87" s="466"/>
      <c r="F87" s="466"/>
      <c r="G87" s="466"/>
      <c r="H87" s="466"/>
      <c r="I87" s="466"/>
      <c r="J87" s="466"/>
      <c r="K87" s="466"/>
      <c r="L87" s="466"/>
      <c r="M87" s="466"/>
      <c r="N87" s="466"/>
      <c r="O87" s="466"/>
    </row>
    <row r="88" spans="1:15" x14ac:dyDescent="0.2">
      <c r="A88" s="293"/>
    </row>
    <row r="89" spans="1:15" ht="15.75" x14ac:dyDescent="0.25">
      <c r="A89" s="293"/>
      <c r="H89" s="467" t="s">
        <v>1349</v>
      </c>
      <c r="I89" s="467"/>
      <c r="J89" s="467"/>
      <c r="K89" s="467"/>
      <c r="L89" s="467"/>
      <c r="M89" s="467"/>
      <c r="N89" s="467"/>
    </row>
    <row r="90" spans="1:15" ht="15.75" x14ac:dyDescent="0.25">
      <c r="A90" s="293"/>
      <c r="H90" s="42" t="s">
        <v>1098</v>
      </c>
      <c r="J90" s="301"/>
      <c r="K90" s="302"/>
    </row>
    <row r="91" spans="1:15" ht="15.75" x14ac:dyDescent="0.25">
      <c r="A91" s="293"/>
      <c r="H91" s="42" t="s">
        <v>949</v>
      </c>
      <c r="J91" s="303"/>
      <c r="K91" s="225"/>
    </row>
    <row r="92" spans="1:15" ht="15.75" x14ac:dyDescent="0.25">
      <c r="A92" s="293"/>
      <c r="H92" s="42" t="s">
        <v>1451</v>
      </c>
      <c r="J92" s="303"/>
      <c r="K92" s="225"/>
    </row>
    <row r="93" spans="1:15" ht="15.75" x14ac:dyDescent="0.25">
      <c r="A93" s="293"/>
      <c r="H93" s="37" t="s">
        <v>1113</v>
      </c>
      <c r="J93" s="303"/>
      <c r="K93" s="225"/>
    </row>
    <row r="94" spans="1:15" ht="15.75" x14ac:dyDescent="0.25">
      <c r="A94" s="293"/>
      <c r="H94" s="37" t="s">
        <v>341</v>
      </c>
      <c r="J94" s="303"/>
    </row>
    <row r="95" spans="1:15" x14ac:dyDescent="0.2">
      <c r="A95" s="293"/>
    </row>
    <row r="96" spans="1:15" x14ac:dyDescent="0.2">
      <c r="A96" s="293"/>
    </row>
    <row r="97" spans="1:15" ht="16.5" thickBot="1" x14ac:dyDescent="0.3">
      <c r="A97" s="293"/>
      <c r="B97" s="466" t="s">
        <v>1583</v>
      </c>
      <c r="C97" s="466"/>
      <c r="D97" s="466"/>
      <c r="E97" s="466"/>
      <c r="F97" s="466"/>
      <c r="G97" s="466"/>
      <c r="H97" s="466"/>
      <c r="I97" s="466"/>
      <c r="J97" s="466"/>
      <c r="K97" s="466"/>
      <c r="L97" s="466"/>
      <c r="M97" s="466"/>
      <c r="N97" s="466"/>
      <c r="O97" s="466"/>
    </row>
    <row r="98" spans="1:15" ht="15.75" x14ac:dyDescent="0.25">
      <c r="A98" s="293"/>
      <c r="D98" s="296">
        <v>41640</v>
      </c>
      <c r="E98" s="296">
        <v>41671</v>
      </c>
      <c r="F98" s="296">
        <v>41699</v>
      </c>
      <c r="G98" s="296">
        <v>41730</v>
      </c>
      <c r="H98" s="296">
        <v>41760</v>
      </c>
      <c r="I98" s="296">
        <v>41791</v>
      </c>
      <c r="J98" s="296">
        <v>41821</v>
      </c>
      <c r="K98" s="296">
        <v>41852</v>
      </c>
      <c r="L98" s="296">
        <v>41883</v>
      </c>
      <c r="M98" s="296">
        <v>41913</v>
      </c>
      <c r="N98" s="296">
        <v>41944</v>
      </c>
      <c r="O98" s="296">
        <v>41974</v>
      </c>
    </row>
    <row r="99" spans="1:15" x14ac:dyDescent="0.2">
      <c r="A99" s="293"/>
      <c r="D99" s="424"/>
      <c r="E99" s="424"/>
      <c r="F99" s="424"/>
      <c r="G99" s="424"/>
      <c r="H99" s="424"/>
      <c r="I99" s="424"/>
      <c r="J99" s="424"/>
      <c r="K99" s="424"/>
      <c r="L99" s="424"/>
      <c r="M99" s="424"/>
      <c r="N99" s="424"/>
      <c r="O99" s="424"/>
    </row>
    <row r="100" spans="1:15" x14ac:dyDescent="0.2">
      <c r="A100" s="293"/>
    </row>
    <row r="101" spans="1:15" x14ac:dyDescent="0.2">
      <c r="A101" s="293"/>
    </row>
    <row r="102" spans="1:15" x14ac:dyDescent="0.2">
      <c r="A102" s="293"/>
    </row>
    <row r="103" spans="1:15" x14ac:dyDescent="0.2">
      <c r="A103" s="293"/>
    </row>
    <row r="104" spans="1:15" x14ac:dyDescent="0.2">
      <c r="A104" s="293"/>
    </row>
    <row r="105" spans="1:15" x14ac:dyDescent="0.2">
      <c r="A105" s="293"/>
    </row>
    <row r="106" spans="1:15" x14ac:dyDescent="0.2">
      <c r="A106" s="293"/>
    </row>
    <row r="107" spans="1:15" x14ac:dyDescent="0.2">
      <c r="A107" s="293"/>
    </row>
    <row r="108" spans="1:15" x14ac:dyDescent="0.2">
      <c r="A108" s="293"/>
    </row>
    <row r="109" spans="1:15" x14ac:dyDescent="0.2">
      <c r="A109" s="293"/>
    </row>
    <row r="110" spans="1:15" x14ac:dyDescent="0.2">
      <c r="A110" s="293"/>
    </row>
    <row r="111" spans="1:15" x14ac:dyDescent="0.2">
      <c r="A111" s="293"/>
    </row>
    <row r="112" spans="1:15" x14ac:dyDescent="0.2">
      <c r="A112" s="293"/>
    </row>
    <row r="113" spans="1:1" x14ac:dyDescent="0.2">
      <c r="A113" s="293"/>
    </row>
    <row r="114" spans="1:1" x14ac:dyDescent="0.2">
      <c r="A114" s="293"/>
    </row>
    <row r="115" spans="1:1" x14ac:dyDescent="0.2">
      <c r="A115" s="293"/>
    </row>
    <row r="116" spans="1:1" x14ac:dyDescent="0.2">
      <c r="A116" s="293"/>
    </row>
    <row r="117" spans="1:1" x14ac:dyDescent="0.2">
      <c r="A117" s="293"/>
    </row>
    <row r="118" spans="1:1" x14ac:dyDescent="0.2">
      <c r="A118" s="293"/>
    </row>
    <row r="119" spans="1:1" x14ac:dyDescent="0.2">
      <c r="A119" s="293"/>
    </row>
    <row r="120" spans="1:1" x14ac:dyDescent="0.2">
      <c r="A120" s="293"/>
    </row>
    <row r="121" spans="1:1" x14ac:dyDescent="0.2">
      <c r="A121" s="293"/>
    </row>
    <row r="122" spans="1:1" x14ac:dyDescent="0.2">
      <c r="A122" s="293"/>
    </row>
    <row r="123" spans="1:1" x14ac:dyDescent="0.2">
      <c r="A123" s="293"/>
    </row>
  </sheetData>
  <sheetProtection selectLockedCells="1"/>
  <mergeCells count="17">
    <mergeCell ref="B1:O1"/>
    <mergeCell ref="J72:K72"/>
    <mergeCell ref="B18:B20"/>
    <mergeCell ref="B30:B32"/>
    <mergeCell ref="B70:O70"/>
    <mergeCell ref="H72:I72"/>
    <mergeCell ref="L72:N72"/>
    <mergeCell ref="B44:O44"/>
    <mergeCell ref="B67:C67"/>
    <mergeCell ref="D6:O6"/>
    <mergeCell ref="B2:O2"/>
    <mergeCell ref="B3:O3"/>
    <mergeCell ref="B4:O4"/>
    <mergeCell ref="B79:O79"/>
    <mergeCell ref="B87:O87"/>
    <mergeCell ref="B97:O97"/>
    <mergeCell ref="H89:N89"/>
  </mergeCells>
  <phoneticPr fontId="6" type="noConversion"/>
  <pageMargins left="0.75" right="0.75" top="0.51" bottom="0.5" header="0.5" footer="0.5"/>
  <pageSetup paperSize="136" scale="31" orientation="landscape" r:id="rId1"/>
  <headerFooter alignWithMargins="0">
    <oddHeader>&amp;F</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2"/>
  </sheetPr>
  <dimension ref="A1:K738"/>
  <sheetViews>
    <sheetView zoomScale="85" zoomScaleNormal="85" workbookViewId="0">
      <pane ySplit="1" topLeftCell="A2" activePane="bottomLeft" state="frozen"/>
      <selection pane="bottomLeft" activeCell="I3" sqref="I3:I267"/>
    </sheetView>
  </sheetViews>
  <sheetFormatPr defaultRowHeight="12.75" x14ac:dyDescent="0.2"/>
  <cols>
    <col min="1" max="1" width="21.140625" style="10" bestFit="1" customWidth="1"/>
    <col min="2" max="2" width="48" style="10" customWidth="1"/>
    <col min="3" max="3" width="19.140625" style="441" bestFit="1" customWidth="1"/>
    <col min="4" max="4" width="19.42578125" style="10" customWidth="1"/>
    <col min="5" max="5" width="9.140625" style="1"/>
    <col min="6" max="6" width="9.28515625" style="1" bestFit="1" customWidth="1"/>
    <col min="7" max="7" width="10.28515625" style="1" bestFit="1" customWidth="1"/>
    <col min="8" max="8" width="9.140625" style="1"/>
    <col min="9" max="9" width="17.42578125" style="1" customWidth="1"/>
    <col min="10" max="16384" width="9.140625" style="1"/>
  </cols>
  <sheetData>
    <row r="1" spans="1:11" customFormat="1" ht="27" thickTop="1" thickBot="1" x14ac:dyDescent="0.25">
      <c r="A1" s="388" t="s">
        <v>1573</v>
      </c>
      <c r="B1" s="389" t="s">
        <v>1574</v>
      </c>
      <c r="C1" s="451" t="s">
        <v>334</v>
      </c>
      <c r="D1" s="388" t="s">
        <v>1654</v>
      </c>
      <c r="I1" s="425" t="s">
        <v>1685</v>
      </c>
    </row>
    <row r="2" spans="1:11" customFormat="1" ht="13.5" thickTop="1" x14ac:dyDescent="0.2">
      <c r="A2" s="391" t="s">
        <v>160</v>
      </c>
      <c r="B2" s="392" t="s">
        <v>160</v>
      </c>
      <c r="C2" s="452" t="s">
        <v>160</v>
      </c>
      <c r="D2" s="391" t="s">
        <v>160</v>
      </c>
      <c r="I2" s="426"/>
    </row>
    <row r="3" spans="1:11" customFormat="1" ht="13.5" customHeight="1" x14ac:dyDescent="0.2">
      <c r="A3" s="444" t="s">
        <v>1091</v>
      </c>
      <c r="B3" s="444" t="s">
        <v>948</v>
      </c>
      <c r="C3" s="453" t="s">
        <v>1092</v>
      </c>
      <c r="D3" s="444" t="s">
        <v>341</v>
      </c>
      <c r="I3" s="384" t="s">
        <v>1091</v>
      </c>
    </row>
    <row r="4" spans="1:11" s="179" customFormat="1" x14ac:dyDescent="0.2">
      <c r="A4" s="444" t="s">
        <v>1093</v>
      </c>
      <c r="B4" s="444" t="s">
        <v>1354</v>
      </c>
      <c r="C4" s="453" t="s">
        <v>1092</v>
      </c>
      <c r="D4" s="444" t="s">
        <v>341</v>
      </c>
      <c r="I4" s="384" t="s">
        <v>1093</v>
      </c>
    </row>
    <row r="5" spans="1:11" s="179" customFormat="1" x14ac:dyDescent="0.2">
      <c r="A5" s="444" t="s">
        <v>1094</v>
      </c>
      <c r="B5" s="444" t="s">
        <v>1355</v>
      </c>
      <c r="C5" s="453" t="s">
        <v>1092</v>
      </c>
      <c r="D5" s="444" t="s">
        <v>341</v>
      </c>
      <c r="I5" s="384" t="s">
        <v>1094</v>
      </c>
    </row>
    <row r="6" spans="1:11" s="179" customFormat="1" x14ac:dyDescent="0.2">
      <c r="A6" s="444" t="s">
        <v>1095</v>
      </c>
      <c r="B6" s="444" t="s">
        <v>1096</v>
      </c>
      <c r="C6" s="453" t="s">
        <v>1097</v>
      </c>
      <c r="D6" s="444" t="s">
        <v>1098</v>
      </c>
      <c r="I6" s="384" t="s">
        <v>1095</v>
      </c>
      <c r="K6" s="390"/>
    </row>
    <row r="7" spans="1:11" s="179" customFormat="1" ht="12.75" customHeight="1" x14ac:dyDescent="0.2">
      <c r="A7" s="444" t="s">
        <v>1099</v>
      </c>
      <c r="B7" s="444" t="s">
        <v>1100</v>
      </c>
      <c r="C7" s="453" t="s">
        <v>1097</v>
      </c>
      <c r="D7" s="444" t="s">
        <v>1098</v>
      </c>
      <c r="I7" s="384" t="s">
        <v>1099</v>
      </c>
    </row>
    <row r="8" spans="1:11" customFormat="1" x14ac:dyDescent="0.2">
      <c r="A8" s="444" t="s">
        <v>1101</v>
      </c>
      <c r="B8" s="444" t="s">
        <v>1102</v>
      </c>
      <c r="C8" s="453" t="s">
        <v>1097</v>
      </c>
      <c r="D8" s="444" t="s">
        <v>1098</v>
      </c>
      <c r="I8" s="384" t="s">
        <v>1101</v>
      </c>
    </row>
    <row r="9" spans="1:11" customFormat="1" x14ac:dyDescent="0.2">
      <c r="A9" s="444" t="s">
        <v>1103</v>
      </c>
      <c r="B9" s="444" t="s">
        <v>1104</v>
      </c>
      <c r="C9" s="453" t="s">
        <v>1097</v>
      </c>
      <c r="D9" s="444" t="s">
        <v>1098</v>
      </c>
      <c r="I9" s="384" t="s">
        <v>1103</v>
      </c>
    </row>
    <row r="10" spans="1:11" customFormat="1" x14ac:dyDescent="0.2">
      <c r="A10" s="444" t="s">
        <v>1105</v>
      </c>
      <c r="B10" s="444" t="s">
        <v>1106</v>
      </c>
      <c r="C10" s="453" t="s">
        <v>1097</v>
      </c>
      <c r="D10" s="444" t="s">
        <v>1098</v>
      </c>
      <c r="F10" s="282">
        <v>41640</v>
      </c>
      <c r="G10" s="282">
        <v>41670</v>
      </c>
      <c r="H10" t="s">
        <v>1092</v>
      </c>
      <c r="I10" s="384" t="s">
        <v>1105</v>
      </c>
    </row>
    <row r="11" spans="1:11" customFormat="1" x14ac:dyDescent="0.2">
      <c r="A11" s="444" t="s">
        <v>1107</v>
      </c>
      <c r="B11" s="444" t="s">
        <v>1108</v>
      </c>
      <c r="C11" s="453" t="s">
        <v>1097</v>
      </c>
      <c r="D11" s="444" t="s">
        <v>1098</v>
      </c>
      <c r="F11" s="282">
        <v>41671</v>
      </c>
      <c r="G11" s="282">
        <v>41698</v>
      </c>
      <c r="H11" t="s">
        <v>1097</v>
      </c>
      <c r="I11" s="384" t="s">
        <v>1107</v>
      </c>
    </row>
    <row r="12" spans="1:11" customFormat="1" x14ac:dyDescent="0.2">
      <c r="A12" s="444" t="s">
        <v>1109</v>
      </c>
      <c r="B12" s="444" t="s">
        <v>1110</v>
      </c>
      <c r="C12" s="453" t="s">
        <v>1097</v>
      </c>
      <c r="D12" s="444" t="s">
        <v>949</v>
      </c>
      <c r="F12" s="282">
        <v>41699</v>
      </c>
      <c r="G12" s="282">
        <v>41729</v>
      </c>
      <c r="H12" t="s">
        <v>152</v>
      </c>
      <c r="I12" s="384" t="s">
        <v>1111</v>
      </c>
    </row>
    <row r="13" spans="1:11" customFormat="1" x14ac:dyDescent="0.2">
      <c r="A13" s="444" t="s">
        <v>1111</v>
      </c>
      <c r="B13" s="444" t="s">
        <v>1112</v>
      </c>
      <c r="C13" s="453" t="s">
        <v>1092</v>
      </c>
      <c r="D13" s="444" t="s">
        <v>1113</v>
      </c>
      <c r="F13" s="282">
        <v>41730</v>
      </c>
      <c r="G13" s="282">
        <v>41759</v>
      </c>
      <c r="I13" s="384" t="s">
        <v>1114</v>
      </c>
    </row>
    <row r="14" spans="1:11" customFormat="1" x14ac:dyDescent="0.2">
      <c r="A14" s="444" t="s">
        <v>1114</v>
      </c>
      <c r="B14" s="444" t="s">
        <v>1115</v>
      </c>
      <c r="C14" s="453" t="s">
        <v>1092</v>
      </c>
      <c r="D14" s="444" t="s">
        <v>1113</v>
      </c>
      <c r="F14" s="282">
        <v>41760</v>
      </c>
      <c r="G14" s="282">
        <v>41790</v>
      </c>
      <c r="I14" s="384" t="s">
        <v>1472</v>
      </c>
    </row>
    <row r="15" spans="1:11" customFormat="1" x14ac:dyDescent="0.2">
      <c r="A15" s="444" t="s">
        <v>1597</v>
      </c>
      <c r="B15" s="444" t="s">
        <v>1690</v>
      </c>
      <c r="C15" s="453" t="s">
        <v>1092</v>
      </c>
      <c r="D15" s="444" t="s">
        <v>341</v>
      </c>
      <c r="F15" s="282">
        <v>41791</v>
      </c>
      <c r="G15" s="282">
        <v>41820</v>
      </c>
      <c r="I15" s="384" t="s">
        <v>1473</v>
      </c>
    </row>
    <row r="16" spans="1:11" customFormat="1" x14ac:dyDescent="0.2">
      <c r="A16" s="444" t="s">
        <v>1598</v>
      </c>
      <c r="B16" s="444" t="s">
        <v>1691</v>
      </c>
      <c r="C16" s="453" t="s">
        <v>1092</v>
      </c>
      <c r="D16" s="444" t="s">
        <v>341</v>
      </c>
      <c r="F16" s="282">
        <v>41821</v>
      </c>
      <c r="G16" s="325">
        <v>41851</v>
      </c>
      <c r="I16" s="384" t="s">
        <v>1394</v>
      </c>
    </row>
    <row r="17" spans="1:9" customFormat="1" x14ac:dyDescent="0.2">
      <c r="A17" s="444" t="s">
        <v>1599</v>
      </c>
      <c r="B17" s="444" t="s">
        <v>1692</v>
      </c>
      <c r="C17" s="453" t="s">
        <v>1097</v>
      </c>
      <c r="D17" s="444" t="s">
        <v>950</v>
      </c>
      <c r="F17" s="282">
        <v>41852</v>
      </c>
      <c r="G17" s="282">
        <v>41882</v>
      </c>
      <c r="I17" s="384" t="s">
        <v>1395</v>
      </c>
    </row>
    <row r="18" spans="1:9" customFormat="1" x14ac:dyDescent="0.2">
      <c r="A18" s="444" t="s">
        <v>1600</v>
      </c>
      <c r="B18" s="444" t="s">
        <v>1693</v>
      </c>
      <c r="C18" s="453" t="s">
        <v>1097</v>
      </c>
      <c r="D18" s="444" t="s">
        <v>950</v>
      </c>
      <c r="F18" s="282">
        <v>41883</v>
      </c>
      <c r="G18" s="282">
        <v>41912</v>
      </c>
      <c r="I18" s="384" t="s">
        <v>1118</v>
      </c>
    </row>
    <row r="19" spans="1:9" customFormat="1" x14ac:dyDescent="0.2">
      <c r="A19" s="444" t="s">
        <v>1392</v>
      </c>
      <c r="B19" s="444" t="s">
        <v>1503</v>
      </c>
      <c r="C19" s="453" t="s">
        <v>1097</v>
      </c>
      <c r="D19" s="444" t="s">
        <v>950</v>
      </c>
      <c r="F19" s="282">
        <v>41913</v>
      </c>
      <c r="G19" s="282">
        <v>41943</v>
      </c>
      <c r="I19" s="384" t="s">
        <v>1274</v>
      </c>
    </row>
    <row r="20" spans="1:9" customFormat="1" x14ac:dyDescent="0.2">
      <c r="A20" s="444" t="s">
        <v>1393</v>
      </c>
      <c r="B20" s="444" t="s">
        <v>1504</v>
      </c>
      <c r="C20" s="453" t="s">
        <v>1097</v>
      </c>
      <c r="D20" s="444" t="s">
        <v>950</v>
      </c>
      <c r="F20" s="282">
        <v>41944</v>
      </c>
      <c r="G20" s="282">
        <v>41973</v>
      </c>
      <c r="I20" s="384" t="s">
        <v>1276</v>
      </c>
    </row>
    <row r="21" spans="1:9" customFormat="1" x14ac:dyDescent="0.2">
      <c r="A21" s="444" t="s">
        <v>1470</v>
      </c>
      <c r="B21" s="444" t="s">
        <v>1505</v>
      </c>
      <c r="C21" s="453" t="s">
        <v>1097</v>
      </c>
      <c r="D21" s="444" t="s">
        <v>950</v>
      </c>
      <c r="F21" s="282">
        <v>41974</v>
      </c>
      <c r="G21" s="282">
        <v>42004</v>
      </c>
      <c r="I21" s="384" t="s">
        <v>1278</v>
      </c>
    </row>
    <row r="22" spans="1:9" customFormat="1" x14ac:dyDescent="0.2">
      <c r="A22" s="444" t="s">
        <v>1389</v>
      </c>
      <c r="B22" s="444" t="s">
        <v>1506</v>
      </c>
      <c r="C22" s="453" t="s">
        <v>1097</v>
      </c>
      <c r="D22" s="444" t="s">
        <v>950</v>
      </c>
      <c r="F22" s="282"/>
      <c r="I22" s="384" t="s">
        <v>979</v>
      </c>
    </row>
    <row r="23" spans="1:9" customFormat="1" ht="15.75" x14ac:dyDescent="0.25">
      <c r="A23" s="444" t="s">
        <v>1390</v>
      </c>
      <c r="B23" s="444" t="s">
        <v>1507</v>
      </c>
      <c r="C23" s="453" t="s">
        <v>1097</v>
      </c>
      <c r="D23" s="444" t="s">
        <v>950</v>
      </c>
      <c r="F23" s="282"/>
      <c r="G23" s="183"/>
      <c r="I23" s="384" t="s">
        <v>984</v>
      </c>
    </row>
    <row r="24" spans="1:9" customFormat="1" x14ac:dyDescent="0.2">
      <c r="A24" s="444" t="s">
        <v>1391</v>
      </c>
      <c r="B24" s="444" t="s">
        <v>1508</v>
      </c>
      <c r="C24" s="453" t="s">
        <v>1097</v>
      </c>
      <c r="D24" s="444" t="s">
        <v>950</v>
      </c>
      <c r="F24" s="282"/>
      <c r="I24" s="384" t="s">
        <v>989</v>
      </c>
    </row>
    <row r="25" spans="1:9" customFormat="1" x14ac:dyDescent="0.2">
      <c r="A25" s="444" t="s">
        <v>1471</v>
      </c>
      <c r="B25" s="444" t="s">
        <v>1509</v>
      </c>
      <c r="C25" s="453" t="s">
        <v>1097</v>
      </c>
      <c r="D25" s="444" t="s">
        <v>950</v>
      </c>
      <c r="F25" s="282"/>
      <c r="I25" s="384" t="s">
        <v>953</v>
      </c>
    </row>
    <row r="26" spans="1:9" customFormat="1" x14ac:dyDescent="0.2">
      <c r="A26" s="444" t="s">
        <v>1116</v>
      </c>
      <c r="B26" s="444" t="s">
        <v>1117</v>
      </c>
      <c r="C26" s="453" t="s">
        <v>1092</v>
      </c>
      <c r="D26" s="444" t="s">
        <v>950</v>
      </c>
      <c r="I26" s="384" t="s">
        <v>998</v>
      </c>
    </row>
    <row r="27" spans="1:9" customFormat="1" x14ac:dyDescent="0.2">
      <c r="A27" s="444" t="s">
        <v>1472</v>
      </c>
      <c r="B27" s="444" t="s">
        <v>1510</v>
      </c>
      <c r="C27" s="453" t="s">
        <v>1097</v>
      </c>
      <c r="D27" s="444" t="s">
        <v>1098</v>
      </c>
      <c r="I27" s="384" t="s">
        <v>1000</v>
      </c>
    </row>
    <row r="28" spans="1:9" customFormat="1" x14ac:dyDescent="0.2">
      <c r="A28" s="444" t="s">
        <v>1473</v>
      </c>
      <c r="B28" s="444" t="s">
        <v>1511</v>
      </c>
      <c r="C28" s="453" t="s">
        <v>1097</v>
      </c>
      <c r="D28" s="444" t="s">
        <v>1098</v>
      </c>
      <c r="I28" s="384" t="s">
        <v>1002</v>
      </c>
    </row>
    <row r="29" spans="1:9" customFormat="1" x14ac:dyDescent="0.2">
      <c r="A29" s="444" t="s">
        <v>1394</v>
      </c>
      <c r="B29" s="444" t="s">
        <v>1512</v>
      </c>
      <c r="C29" s="453" t="s">
        <v>1097</v>
      </c>
      <c r="D29" s="444" t="s">
        <v>1098</v>
      </c>
      <c r="I29" s="384" t="s">
        <v>1038</v>
      </c>
    </row>
    <row r="30" spans="1:9" customFormat="1" x14ac:dyDescent="0.2">
      <c r="A30" s="444" t="s">
        <v>1395</v>
      </c>
      <c r="B30" s="444" t="s">
        <v>1513</v>
      </c>
      <c r="C30" s="453" t="s">
        <v>1097</v>
      </c>
      <c r="D30" s="444" t="s">
        <v>1098</v>
      </c>
      <c r="I30" s="384" t="s">
        <v>1041</v>
      </c>
    </row>
    <row r="31" spans="1:9" customFormat="1" x14ac:dyDescent="0.2">
      <c r="A31" s="444" t="s">
        <v>1118</v>
      </c>
      <c r="B31" s="444" t="s">
        <v>1119</v>
      </c>
      <c r="C31" s="453" t="s">
        <v>1097</v>
      </c>
      <c r="D31" s="444" t="s">
        <v>1098</v>
      </c>
      <c r="I31" s="384" t="s">
        <v>528</v>
      </c>
    </row>
    <row r="32" spans="1:9" customFormat="1" x14ac:dyDescent="0.2">
      <c r="A32" s="444" t="s">
        <v>1120</v>
      </c>
      <c r="B32" s="444" t="s">
        <v>1121</v>
      </c>
      <c r="C32" s="453" t="s">
        <v>1097</v>
      </c>
      <c r="D32" s="444" t="s">
        <v>949</v>
      </c>
      <c r="I32" s="384" t="s">
        <v>1351</v>
      </c>
    </row>
    <row r="33" spans="1:9" customFormat="1" x14ac:dyDescent="0.2">
      <c r="A33" s="444" t="s">
        <v>1474</v>
      </c>
      <c r="B33" s="444" t="s">
        <v>1514</v>
      </c>
      <c r="C33" s="453" t="s">
        <v>1092</v>
      </c>
      <c r="D33" s="444" t="s">
        <v>341</v>
      </c>
      <c r="I33" s="384" t="s">
        <v>532</v>
      </c>
    </row>
    <row r="34" spans="1:9" customFormat="1" x14ac:dyDescent="0.2">
      <c r="A34" s="444" t="s">
        <v>1272</v>
      </c>
      <c r="B34" s="444" t="s">
        <v>1273</v>
      </c>
      <c r="C34" s="453" t="s">
        <v>1097</v>
      </c>
      <c r="D34" s="444" t="s">
        <v>1098</v>
      </c>
      <c r="I34" s="384" t="s">
        <v>1124</v>
      </c>
    </row>
    <row r="35" spans="1:9" customFormat="1" x14ac:dyDescent="0.2">
      <c r="A35" s="444" t="s">
        <v>1694</v>
      </c>
      <c r="B35" s="444" t="s">
        <v>1695</v>
      </c>
      <c r="C35" s="454" t="s">
        <v>1092</v>
      </c>
      <c r="D35" s="448" t="s">
        <v>341</v>
      </c>
      <c r="I35" s="384" t="s">
        <v>1130</v>
      </c>
    </row>
    <row r="36" spans="1:9" customFormat="1" x14ac:dyDescent="0.2">
      <c r="A36" s="444" t="s">
        <v>1475</v>
      </c>
      <c r="B36" s="444" t="s">
        <v>1515</v>
      </c>
      <c r="C36" s="453" t="s">
        <v>1092</v>
      </c>
      <c r="D36" s="444" t="s">
        <v>341</v>
      </c>
      <c r="I36" s="384" t="s">
        <v>1133</v>
      </c>
    </row>
    <row r="37" spans="1:9" customFormat="1" x14ac:dyDescent="0.2">
      <c r="A37" s="444" t="s">
        <v>1476</v>
      </c>
      <c r="B37" s="444" t="s">
        <v>1516</v>
      </c>
      <c r="C37" s="453" t="s">
        <v>1092</v>
      </c>
      <c r="D37" s="444" t="s">
        <v>341</v>
      </c>
      <c r="I37" s="384" t="s">
        <v>1135</v>
      </c>
    </row>
    <row r="38" spans="1:9" customFormat="1" x14ac:dyDescent="0.2">
      <c r="A38" s="444" t="s">
        <v>1477</v>
      </c>
      <c r="B38" s="444" t="s">
        <v>1517</v>
      </c>
      <c r="C38" s="453" t="s">
        <v>1092</v>
      </c>
      <c r="D38" s="444" t="s">
        <v>341</v>
      </c>
      <c r="I38" s="384" t="s">
        <v>161</v>
      </c>
    </row>
    <row r="39" spans="1:9" customFormat="1" x14ac:dyDescent="0.2">
      <c r="A39" s="444" t="s">
        <v>1601</v>
      </c>
      <c r="B39" s="444" t="s">
        <v>1696</v>
      </c>
      <c r="C39" s="453" t="s">
        <v>1097</v>
      </c>
      <c r="D39" s="444" t="s">
        <v>950</v>
      </c>
      <c r="I39" s="384" t="s">
        <v>629</v>
      </c>
    </row>
    <row r="40" spans="1:9" customFormat="1" x14ac:dyDescent="0.2">
      <c r="A40" s="444" t="s">
        <v>1274</v>
      </c>
      <c r="B40" s="444" t="s">
        <v>1275</v>
      </c>
      <c r="C40" s="453" t="s">
        <v>1092</v>
      </c>
      <c r="D40" s="444" t="s">
        <v>341</v>
      </c>
      <c r="I40" s="384" t="s">
        <v>630</v>
      </c>
    </row>
    <row r="41" spans="1:9" customFormat="1" x14ac:dyDescent="0.2">
      <c r="A41" s="444" t="s">
        <v>1276</v>
      </c>
      <c r="B41" s="444" t="s">
        <v>1277</v>
      </c>
      <c r="C41" s="453" t="s">
        <v>1092</v>
      </c>
      <c r="D41" s="444" t="s">
        <v>341</v>
      </c>
      <c r="I41" s="384" t="s">
        <v>675</v>
      </c>
    </row>
    <row r="42" spans="1:9" customFormat="1" x14ac:dyDescent="0.2">
      <c r="A42" s="444" t="s">
        <v>1278</v>
      </c>
      <c r="B42" s="444" t="s">
        <v>1279</v>
      </c>
      <c r="C42" s="453" t="s">
        <v>1092</v>
      </c>
      <c r="D42" s="444" t="s">
        <v>341</v>
      </c>
      <c r="I42" s="384" t="s">
        <v>1403</v>
      </c>
    </row>
    <row r="43" spans="1:9" customFormat="1" x14ac:dyDescent="0.2">
      <c r="A43" s="444" t="s">
        <v>951</v>
      </c>
      <c r="B43" s="444" t="s">
        <v>951</v>
      </c>
      <c r="C43" s="453" t="s">
        <v>1092</v>
      </c>
      <c r="D43" s="444" t="s">
        <v>1113</v>
      </c>
      <c r="I43" s="384" t="s">
        <v>676</v>
      </c>
    </row>
    <row r="44" spans="1:9" customFormat="1" x14ac:dyDescent="0.2">
      <c r="A44" s="444" t="s">
        <v>1280</v>
      </c>
      <c r="B44" s="444" t="s">
        <v>1281</v>
      </c>
      <c r="C44" s="453" t="s">
        <v>1097</v>
      </c>
      <c r="D44" s="444" t="s">
        <v>1098</v>
      </c>
      <c r="I44" s="384" t="s">
        <v>684</v>
      </c>
    </row>
    <row r="45" spans="1:9" customFormat="1" x14ac:dyDescent="0.2">
      <c r="A45" s="444" t="s">
        <v>979</v>
      </c>
      <c r="B45" s="444" t="s">
        <v>1396</v>
      </c>
      <c r="C45" s="453" t="s">
        <v>1097</v>
      </c>
      <c r="D45" s="444" t="s">
        <v>1098</v>
      </c>
      <c r="I45" s="384" t="s">
        <v>343</v>
      </c>
    </row>
    <row r="46" spans="1:9" customFormat="1" x14ac:dyDescent="0.2">
      <c r="A46" s="444" t="s">
        <v>980</v>
      </c>
      <c r="B46" s="444" t="s">
        <v>981</v>
      </c>
      <c r="C46" s="453" t="s">
        <v>1092</v>
      </c>
      <c r="D46" s="444" t="s">
        <v>950</v>
      </c>
      <c r="I46" s="384" t="s">
        <v>686</v>
      </c>
    </row>
    <row r="47" spans="1:9" customFormat="1" x14ac:dyDescent="0.2">
      <c r="A47" s="444" t="s">
        <v>982</v>
      </c>
      <c r="B47" s="444" t="s">
        <v>983</v>
      </c>
      <c r="C47" s="453" t="s">
        <v>1092</v>
      </c>
      <c r="D47" s="444" t="s">
        <v>341</v>
      </c>
      <c r="I47" s="384" t="s">
        <v>1610</v>
      </c>
    </row>
    <row r="48" spans="1:9" customFormat="1" x14ac:dyDescent="0.2">
      <c r="A48" s="444" t="s">
        <v>984</v>
      </c>
      <c r="B48" s="444" t="s">
        <v>952</v>
      </c>
      <c r="C48" s="453" t="s">
        <v>1092</v>
      </c>
      <c r="D48" s="444" t="s">
        <v>341</v>
      </c>
      <c r="I48" s="384" t="s">
        <v>1612</v>
      </c>
    </row>
    <row r="49" spans="1:9" customFormat="1" x14ac:dyDescent="0.2">
      <c r="A49" s="444" t="s">
        <v>985</v>
      </c>
      <c r="B49" s="444" t="s">
        <v>986</v>
      </c>
      <c r="C49" s="453" t="s">
        <v>1092</v>
      </c>
      <c r="D49" s="444" t="s">
        <v>341</v>
      </c>
      <c r="I49" s="384" t="s">
        <v>1614</v>
      </c>
    </row>
    <row r="50" spans="1:9" customFormat="1" x14ac:dyDescent="0.2">
      <c r="A50" s="444" t="s">
        <v>987</v>
      </c>
      <c r="B50" s="444" t="s">
        <v>988</v>
      </c>
      <c r="C50" s="453" t="s">
        <v>1092</v>
      </c>
      <c r="D50" s="444" t="s">
        <v>341</v>
      </c>
      <c r="I50" s="384" t="s">
        <v>1616</v>
      </c>
    </row>
    <row r="51" spans="1:9" customFormat="1" x14ac:dyDescent="0.2">
      <c r="A51" s="444" t="s">
        <v>989</v>
      </c>
      <c r="B51" s="444" t="s">
        <v>990</v>
      </c>
      <c r="C51" s="453" t="s">
        <v>1092</v>
      </c>
      <c r="D51" s="444" t="s">
        <v>341</v>
      </c>
      <c r="I51" s="384" t="s">
        <v>700</v>
      </c>
    </row>
    <row r="52" spans="1:9" customFormat="1" x14ac:dyDescent="0.2">
      <c r="A52" s="444" t="s">
        <v>953</v>
      </c>
      <c r="B52" s="444" t="s">
        <v>991</v>
      </c>
      <c r="C52" s="453" t="s">
        <v>1097</v>
      </c>
      <c r="D52" s="444" t="s">
        <v>949</v>
      </c>
      <c r="I52" s="384" t="s">
        <v>702</v>
      </c>
    </row>
    <row r="53" spans="1:9" customFormat="1" x14ac:dyDescent="0.2">
      <c r="A53" s="444" t="s">
        <v>992</v>
      </c>
      <c r="B53" s="444" t="s">
        <v>993</v>
      </c>
      <c r="C53" s="453" t="s">
        <v>1092</v>
      </c>
      <c r="D53" s="444" t="s">
        <v>341</v>
      </c>
      <c r="I53" s="384" t="s">
        <v>172</v>
      </c>
    </row>
    <row r="54" spans="1:9" customFormat="1" x14ac:dyDescent="0.2">
      <c r="A54" s="444" t="s">
        <v>994</v>
      </c>
      <c r="B54" s="444" t="s">
        <v>995</v>
      </c>
      <c r="C54" s="453" t="s">
        <v>1097</v>
      </c>
      <c r="D54" s="444" t="s">
        <v>950</v>
      </c>
      <c r="I54" s="384" t="s">
        <v>1404</v>
      </c>
    </row>
    <row r="55" spans="1:9" customFormat="1" x14ac:dyDescent="0.2">
      <c r="A55" s="444" t="s">
        <v>996</v>
      </c>
      <c r="B55" s="444" t="s">
        <v>997</v>
      </c>
      <c r="C55" s="453" t="s">
        <v>1097</v>
      </c>
      <c r="D55" s="444" t="s">
        <v>950</v>
      </c>
      <c r="I55" s="384" t="s">
        <v>174</v>
      </c>
    </row>
    <row r="56" spans="1:9" customFormat="1" x14ac:dyDescent="0.2">
      <c r="A56" s="444" t="s">
        <v>998</v>
      </c>
      <c r="B56" s="444" t="s">
        <v>999</v>
      </c>
      <c r="C56" s="453" t="s">
        <v>1092</v>
      </c>
      <c r="D56" s="444" t="s">
        <v>950</v>
      </c>
      <c r="I56" s="384" t="s">
        <v>176</v>
      </c>
    </row>
    <row r="57" spans="1:9" customFormat="1" x14ac:dyDescent="0.2">
      <c r="A57" s="444" t="s">
        <v>1000</v>
      </c>
      <c r="B57" s="444" t="s">
        <v>1001</v>
      </c>
      <c r="C57" s="453" t="s">
        <v>1092</v>
      </c>
      <c r="D57" s="444" t="s">
        <v>950</v>
      </c>
      <c r="I57" s="384" t="s">
        <v>1618</v>
      </c>
    </row>
    <row r="58" spans="1:9" customFormat="1" x14ac:dyDescent="0.2">
      <c r="A58" s="444" t="s">
        <v>1478</v>
      </c>
      <c r="B58" s="444" t="s">
        <v>1518</v>
      </c>
      <c r="C58" s="453" t="s">
        <v>1097</v>
      </c>
      <c r="D58" s="444" t="s">
        <v>1098</v>
      </c>
      <c r="I58" s="384" t="s">
        <v>230</v>
      </c>
    </row>
    <row r="59" spans="1:9" customFormat="1" x14ac:dyDescent="0.2">
      <c r="A59" s="444" t="s">
        <v>1002</v>
      </c>
      <c r="B59" s="444" t="s">
        <v>1003</v>
      </c>
      <c r="C59" s="453" t="s">
        <v>1092</v>
      </c>
      <c r="D59" s="444" t="s">
        <v>950</v>
      </c>
      <c r="I59" s="384" t="s">
        <v>241</v>
      </c>
    </row>
    <row r="60" spans="1:9" customFormat="1" x14ac:dyDescent="0.2">
      <c r="A60" s="444" t="s">
        <v>1004</v>
      </c>
      <c r="B60" s="444" t="s">
        <v>1009</v>
      </c>
      <c r="C60" s="453" t="s">
        <v>1092</v>
      </c>
      <c r="D60" s="444" t="s">
        <v>1113</v>
      </c>
      <c r="I60" s="384" t="s">
        <v>1317</v>
      </c>
    </row>
    <row r="61" spans="1:9" customFormat="1" x14ac:dyDescent="0.2">
      <c r="A61" s="444" t="s">
        <v>1010</v>
      </c>
      <c r="B61" s="444" t="s">
        <v>1035</v>
      </c>
      <c r="C61" s="453" t="s">
        <v>1097</v>
      </c>
      <c r="D61" s="444" t="s">
        <v>950</v>
      </c>
      <c r="I61" s="384" t="s">
        <v>666</v>
      </c>
    </row>
    <row r="62" spans="1:9" customFormat="1" x14ac:dyDescent="0.2">
      <c r="A62" s="444" t="s">
        <v>1397</v>
      </c>
      <c r="B62" s="444" t="s">
        <v>1398</v>
      </c>
      <c r="C62" s="453" t="s">
        <v>1092</v>
      </c>
      <c r="D62" s="444" t="s">
        <v>341</v>
      </c>
      <c r="I62" s="384" t="s">
        <v>740</v>
      </c>
    </row>
    <row r="63" spans="1:9" customFormat="1" x14ac:dyDescent="0.2">
      <c r="A63" s="444" t="s">
        <v>1322</v>
      </c>
      <c r="B63" s="444" t="s">
        <v>1323</v>
      </c>
      <c r="C63" s="453" t="s">
        <v>1097</v>
      </c>
      <c r="D63" s="444" t="s">
        <v>950</v>
      </c>
      <c r="I63" s="384" t="s">
        <v>742</v>
      </c>
    </row>
    <row r="64" spans="1:9" customFormat="1" x14ac:dyDescent="0.2">
      <c r="A64" s="444" t="s">
        <v>1036</v>
      </c>
      <c r="B64" s="444" t="s">
        <v>1037</v>
      </c>
      <c r="C64" s="453" t="s">
        <v>1092</v>
      </c>
      <c r="D64" s="444" t="s">
        <v>341</v>
      </c>
      <c r="I64" s="384" t="s">
        <v>744</v>
      </c>
    </row>
    <row r="65" spans="1:9" customFormat="1" x14ac:dyDescent="0.2">
      <c r="A65" s="444" t="s">
        <v>1038</v>
      </c>
      <c r="B65" s="444" t="s">
        <v>954</v>
      </c>
      <c r="C65" s="453" t="s">
        <v>1092</v>
      </c>
      <c r="D65" s="444" t="s">
        <v>341</v>
      </c>
      <c r="I65" s="384" t="s">
        <v>746</v>
      </c>
    </row>
    <row r="66" spans="1:9" customFormat="1" x14ac:dyDescent="0.2">
      <c r="A66" s="444" t="s">
        <v>1039</v>
      </c>
      <c r="B66" s="444" t="s">
        <v>1040</v>
      </c>
      <c r="C66" s="453" t="s">
        <v>1092</v>
      </c>
      <c r="D66" s="444" t="s">
        <v>341</v>
      </c>
      <c r="I66" s="384" t="s">
        <v>385</v>
      </c>
    </row>
    <row r="67" spans="1:9" customFormat="1" x14ac:dyDescent="0.2">
      <c r="A67" s="444" t="s">
        <v>1041</v>
      </c>
      <c r="B67" s="444" t="s">
        <v>1519</v>
      </c>
      <c r="C67" s="453" t="s">
        <v>1097</v>
      </c>
      <c r="D67" s="444" t="s">
        <v>1451</v>
      </c>
      <c r="I67" s="384" t="s">
        <v>396</v>
      </c>
    </row>
    <row r="68" spans="1:9" customFormat="1" x14ac:dyDescent="0.2">
      <c r="A68" s="444" t="s">
        <v>1042</v>
      </c>
      <c r="B68" s="444" t="s">
        <v>1043</v>
      </c>
      <c r="C68" s="453" t="s">
        <v>1092</v>
      </c>
      <c r="D68" s="444" t="s">
        <v>341</v>
      </c>
      <c r="I68" s="384" t="s">
        <v>404</v>
      </c>
    </row>
    <row r="69" spans="1:9" customFormat="1" x14ac:dyDescent="0.2">
      <c r="A69" s="444" t="s">
        <v>1044</v>
      </c>
      <c r="B69" s="444" t="s">
        <v>955</v>
      </c>
      <c r="C69" s="453" t="s">
        <v>1092</v>
      </c>
      <c r="D69" s="444" t="s">
        <v>341</v>
      </c>
      <c r="I69" s="384" t="s">
        <v>406</v>
      </c>
    </row>
    <row r="70" spans="1:9" customFormat="1" x14ac:dyDescent="0.2">
      <c r="A70" s="444" t="s">
        <v>524</v>
      </c>
      <c r="B70" s="444" t="s">
        <v>525</v>
      </c>
      <c r="C70" s="453" t="s">
        <v>1092</v>
      </c>
      <c r="D70" s="444" t="s">
        <v>1113</v>
      </c>
      <c r="I70" s="384" t="s">
        <v>407</v>
      </c>
    </row>
    <row r="71" spans="1:9" customFormat="1" x14ac:dyDescent="0.2">
      <c r="A71" s="444" t="s">
        <v>1479</v>
      </c>
      <c r="B71" s="444" t="s">
        <v>1520</v>
      </c>
      <c r="C71" s="453" t="s">
        <v>1092</v>
      </c>
      <c r="D71" s="444" t="s">
        <v>1113</v>
      </c>
      <c r="I71" s="384" t="s">
        <v>417</v>
      </c>
    </row>
    <row r="72" spans="1:9" customFormat="1" x14ac:dyDescent="0.2">
      <c r="A72" s="444" t="s">
        <v>1399</v>
      </c>
      <c r="B72" s="444" t="s">
        <v>1400</v>
      </c>
      <c r="C72" s="453" t="s">
        <v>1092</v>
      </c>
      <c r="D72" s="444" t="s">
        <v>1113</v>
      </c>
      <c r="I72" s="384" t="s">
        <v>422</v>
      </c>
    </row>
    <row r="73" spans="1:9" customFormat="1" x14ac:dyDescent="0.2">
      <c r="A73" s="444" t="s">
        <v>526</v>
      </c>
      <c r="B73" s="444" t="s">
        <v>527</v>
      </c>
      <c r="C73" s="453" t="s">
        <v>1092</v>
      </c>
      <c r="D73" s="444" t="s">
        <v>1113</v>
      </c>
      <c r="I73" s="384" t="s">
        <v>1326</v>
      </c>
    </row>
    <row r="74" spans="1:9" customFormat="1" x14ac:dyDescent="0.2">
      <c r="A74" s="444" t="s">
        <v>956</v>
      </c>
      <c r="B74" s="444" t="s">
        <v>957</v>
      </c>
      <c r="C74" s="453" t="s">
        <v>1092</v>
      </c>
      <c r="D74" s="444" t="s">
        <v>1113</v>
      </c>
      <c r="I74" s="384" t="s">
        <v>426</v>
      </c>
    </row>
    <row r="75" spans="1:9" customFormat="1" x14ac:dyDescent="0.2">
      <c r="A75" s="444" t="s">
        <v>1480</v>
      </c>
      <c r="B75" s="444" t="s">
        <v>1521</v>
      </c>
      <c r="C75" s="453" t="s">
        <v>1092</v>
      </c>
      <c r="D75" s="444" t="s">
        <v>1113</v>
      </c>
      <c r="I75" s="384" t="s">
        <v>427</v>
      </c>
    </row>
    <row r="76" spans="1:9" customFormat="1" x14ac:dyDescent="0.2">
      <c r="A76" s="444" t="s">
        <v>1602</v>
      </c>
      <c r="B76" s="444" t="s">
        <v>1603</v>
      </c>
      <c r="C76" s="453" t="s">
        <v>1092</v>
      </c>
      <c r="D76" s="444" t="s">
        <v>1113</v>
      </c>
      <c r="I76" s="384" t="s">
        <v>435</v>
      </c>
    </row>
    <row r="77" spans="1:9" customFormat="1" x14ac:dyDescent="0.2">
      <c r="A77" s="444" t="s">
        <v>528</v>
      </c>
      <c r="B77" s="444" t="s">
        <v>529</v>
      </c>
      <c r="C77" s="453" t="s">
        <v>1097</v>
      </c>
      <c r="D77" s="444" t="s">
        <v>1098</v>
      </c>
      <c r="I77" s="384" t="s">
        <v>437</v>
      </c>
    </row>
    <row r="78" spans="1:9" customFormat="1" x14ac:dyDescent="0.2">
      <c r="A78" s="444" t="s">
        <v>1604</v>
      </c>
      <c r="B78" s="444" t="s">
        <v>1605</v>
      </c>
      <c r="C78" s="453" t="s">
        <v>1097</v>
      </c>
      <c r="D78" s="444" t="s">
        <v>1451</v>
      </c>
      <c r="I78" s="384" t="s">
        <v>346</v>
      </c>
    </row>
    <row r="79" spans="1:9" customFormat="1" x14ac:dyDescent="0.2">
      <c r="A79" s="444" t="s">
        <v>1481</v>
      </c>
      <c r="B79" s="444" t="s">
        <v>1522</v>
      </c>
      <c r="C79" s="453" t="s">
        <v>1097</v>
      </c>
      <c r="D79" s="444" t="s">
        <v>950</v>
      </c>
      <c r="I79" s="384" t="s">
        <v>441</v>
      </c>
    </row>
    <row r="80" spans="1:9" customFormat="1" x14ac:dyDescent="0.2">
      <c r="A80" s="444" t="s">
        <v>1351</v>
      </c>
      <c r="B80" s="444" t="s">
        <v>1401</v>
      </c>
      <c r="C80" s="453" t="s">
        <v>1097</v>
      </c>
      <c r="D80" s="444" t="s">
        <v>950</v>
      </c>
      <c r="I80" s="384" t="s">
        <v>443</v>
      </c>
    </row>
    <row r="81" spans="1:9" customFormat="1" x14ac:dyDescent="0.2">
      <c r="A81" s="444" t="s">
        <v>530</v>
      </c>
      <c r="B81" s="444" t="s">
        <v>531</v>
      </c>
      <c r="C81" s="453" t="s">
        <v>1092</v>
      </c>
      <c r="D81" s="444" t="s">
        <v>341</v>
      </c>
      <c r="I81" s="384" t="s">
        <v>445</v>
      </c>
    </row>
    <row r="82" spans="1:9" customFormat="1" x14ac:dyDescent="0.2">
      <c r="A82" s="444" t="s">
        <v>532</v>
      </c>
      <c r="B82" s="444" t="s">
        <v>533</v>
      </c>
      <c r="C82" s="453" t="s">
        <v>1092</v>
      </c>
      <c r="D82" s="444" t="s">
        <v>341</v>
      </c>
      <c r="I82" s="384" t="s">
        <v>447</v>
      </c>
    </row>
    <row r="83" spans="1:9" customFormat="1" x14ac:dyDescent="0.2">
      <c r="A83" s="444" t="s">
        <v>1606</v>
      </c>
      <c r="B83" s="444" t="s">
        <v>1607</v>
      </c>
      <c r="C83" s="453" t="s">
        <v>1097</v>
      </c>
      <c r="D83" s="444" t="s">
        <v>1098</v>
      </c>
      <c r="I83" s="384" t="s">
        <v>449</v>
      </c>
    </row>
    <row r="84" spans="1:9" customFormat="1" x14ac:dyDescent="0.2">
      <c r="A84" s="444" t="s">
        <v>1482</v>
      </c>
      <c r="B84" s="444" t="s">
        <v>1523</v>
      </c>
      <c r="C84" s="453" t="s">
        <v>1097</v>
      </c>
      <c r="D84" s="444" t="s">
        <v>1098</v>
      </c>
      <c r="I84" s="384" t="s">
        <v>451</v>
      </c>
    </row>
    <row r="85" spans="1:9" customFormat="1" x14ac:dyDescent="0.2">
      <c r="A85" s="444" t="s">
        <v>534</v>
      </c>
      <c r="B85" s="444" t="s">
        <v>958</v>
      </c>
      <c r="C85" s="453" t="s">
        <v>1097</v>
      </c>
      <c r="D85" s="444" t="s">
        <v>1098</v>
      </c>
      <c r="I85" s="384" t="s">
        <v>453</v>
      </c>
    </row>
    <row r="86" spans="1:9" customFormat="1" x14ac:dyDescent="0.2">
      <c r="A86" s="444" t="s">
        <v>535</v>
      </c>
      <c r="B86" s="444" t="s">
        <v>536</v>
      </c>
      <c r="C86" s="453" t="s">
        <v>1092</v>
      </c>
      <c r="D86" s="444" t="s">
        <v>341</v>
      </c>
      <c r="I86" s="384" t="s">
        <v>455</v>
      </c>
    </row>
    <row r="87" spans="1:9" customFormat="1" x14ac:dyDescent="0.2">
      <c r="A87" s="444" t="s">
        <v>1122</v>
      </c>
      <c r="B87" s="444" t="s">
        <v>1123</v>
      </c>
      <c r="C87" s="453" t="s">
        <v>1092</v>
      </c>
      <c r="D87" s="444" t="s">
        <v>950</v>
      </c>
      <c r="I87" s="384" t="s">
        <v>457</v>
      </c>
    </row>
    <row r="88" spans="1:9" customFormat="1" x14ac:dyDescent="0.2">
      <c r="A88" s="444" t="s">
        <v>1124</v>
      </c>
      <c r="B88" s="444" t="s">
        <v>1125</v>
      </c>
      <c r="C88" s="453" t="s">
        <v>1092</v>
      </c>
      <c r="D88" s="444" t="s">
        <v>950</v>
      </c>
      <c r="I88" s="384" t="s">
        <v>464</v>
      </c>
    </row>
    <row r="89" spans="1:9" customFormat="1" x14ac:dyDescent="0.2">
      <c r="A89" s="444" t="s">
        <v>1126</v>
      </c>
      <c r="B89" s="444" t="s">
        <v>1127</v>
      </c>
      <c r="C89" s="453" t="s">
        <v>1097</v>
      </c>
      <c r="D89" s="444" t="s">
        <v>1098</v>
      </c>
      <c r="I89" s="384" t="s">
        <v>467</v>
      </c>
    </row>
    <row r="90" spans="1:9" customFormat="1" x14ac:dyDescent="0.2">
      <c r="A90" s="444" t="s">
        <v>1128</v>
      </c>
      <c r="B90" s="444" t="s">
        <v>1129</v>
      </c>
      <c r="C90" s="453" t="s">
        <v>1097</v>
      </c>
      <c r="D90" s="444" t="s">
        <v>950</v>
      </c>
      <c r="I90" s="384" t="s">
        <v>469</v>
      </c>
    </row>
    <row r="91" spans="1:9" customFormat="1" x14ac:dyDescent="0.2">
      <c r="A91" s="444" t="s">
        <v>1130</v>
      </c>
      <c r="B91" s="444" t="s">
        <v>1697</v>
      </c>
      <c r="C91" s="453" t="s">
        <v>1092</v>
      </c>
      <c r="D91" s="444" t="s">
        <v>1113</v>
      </c>
      <c r="I91" s="384" t="s">
        <v>471</v>
      </c>
    </row>
    <row r="92" spans="1:9" customFormat="1" x14ac:dyDescent="0.2">
      <c r="A92" s="444" t="s">
        <v>1483</v>
      </c>
      <c r="B92" s="444" t="s">
        <v>1524</v>
      </c>
      <c r="C92" s="453" t="s">
        <v>1092</v>
      </c>
      <c r="D92" s="444" t="s">
        <v>341</v>
      </c>
      <c r="I92" s="384" t="s">
        <v>473</v>
      </c>
    </row>
    <row r="93" spans="1:9" customFormat="1" x14ac:dyDescent="0.2">
      <c r="A93" s="444" t="s">
        <v>1484</v>
      </c>
      <c r="B93" s="444" t="s">
        <v>1525</v>
      </c>
      <c r="C93" s="453" t="s">
        <v>1092</v>
      </c>
      <c r="D93" s="444" t="s">
        <v>341</v>
      </c>
      <c r="I93" s="384" t="s">
        <v>484</v>
      </c>
    </row>
    <row r="94" spans="1:9" customFormat="1" x14ac:dyDescent="0.2">
      <c r="A94" s="444" t="s">
        <v>1655</v>
      </c>
      <c r="B94" s="444" t="s">
        <v>1698</v>
      </c>
      <c r="C94" s="454" t="s">
        <v>1092</v>
      </c>
      <c r="D94" s="448" t="s">
        <v>341</v>
      </c>
      <c r="I94" s="384" t="s">
        <v>486</v>
      </c>
    </row>
    <row r="95" spans="1:9" customFormat="1" x14ac:dyDescent="0.2">
      <c r="A95" s="444" t="s">
        <v>1131</v>
      </c>
      <c r="B95" s="444" t="s">
        <v>1132</v>
      </c>
      <c r="C95" s="453" t="s">
        <v>1092</v>
      </c>
      <c r="D95" s="444" t="s">
        <v>341</v>
      </c>
      <c r="I95" s="384" t="s">
        <v>1194</v>
      </c>
    </row>
    <row r="96" spans="1:9" customFormat="1" x14ac:dyDescent="0.2">
      <c r="A96" s="444" t="s">
        <v>1133</v>
      </c>
      <c r="B96" s="444" t="s">
        <v>1134</v>
      </c>
      <c r="C96" s="453" t="s">
        <v>1092</v>
      </c>
      <c r="D96" s="444" t="s">
        <v>950</v>
      </c>
      <c r="I96" s="384" t="s">
        <v>102</v>
      </c>
    </row>
    <row r="97" spans="1:9" customFormat="1" x14ac:dyDescent="0.2">
      <c r="A97" s="444" t="s">
        <v>1135</v>
      </c>
      <c r="B97" s="444" t="s">
        <v>1319</v>
      </c>
      <c r="C97" s="453" t="s">
        <v>1092</v>
      </c>
      <c r="D97" s="444" t="s">
        <v>950</v>
      </c>
      <c r="I97" s="384" t="s">
        <v>104</v>
      </c>
    </row>
    <row r="98" spans="1:9" customFormat="1" x14ac:dyDescent="0.2">
      <c r="A98" s="444" t="s">
        <v>161</v>
      </c>
      <c r="B98" s="444" t="s">
        <v>162</v>
      </c>
      <c r="C98" s="453" t="s">
        <v>1092</v>
      </c>
      <c r="D98" s="444" t="s">
        <v>950</v>
      </c>
      <c r="I98" s="384" t="s">
        <v>106</v>
      </c>
    </row>
    <row r="99" spans="1:9" customFormat="1" x14ac:dyDescent="0.2">
      <c r="A99" s="444" t="s">
        <v>163</v>
      </c>
      <c r="B99" s="444" t="s">
        <v>164</v>
      </c>
      <c r="C99" s="453" t="s">
        <v>1092</v>
      </c>
      <c r="D99" s="444" t="s">
        <v>1113</v>
      </c>
      <c r="I99" s="384" t="s">
        <v>108</v>
      </c>
    </row>
    <row r="100" spans="1:9" customFormat="1" x14ac:dyDescent="0.2">
      <c r="A100" s="444" t="s">
        <v>1608</v>
      </c>
      <c r="B100" s="444" t="s">
        <v>1609</v>
      </c>
      <c r="C100" s="453" t="s">
        <v>1097</v>
      </c>
      <c r="D100" s="444" t="s">
        <v>950</v>
      </c>
      <c r="I100" s="384" t="s">
        <v>110</v>
      </c>
    </row>
    <row r="101" spans="1:9" customFormat="1" x14ac:dyDescent="0.2">
      <c r="A101" s="444" t="s">
        <v>1673</v>
      </c>
      <c r="B101" s="444" t="s">
        <v>1699</v>
      </c>
      <c r="C101" s="454" t="s">
        <v>1092</v>
      </c>
      <c r="D101" s="448" t="s">
        <v>950</v>
      </c>
      <c r="I101" s="384" t="s">
        <v>1196</v>
      </c>
    </row>
    <row r="102" spans="1:9" customFormat="1" x14ac:dyDescent="0.2">
      <c r="A102" s="444" t="s">
        <v>1656</v>
      </c>
      <c r="B102" s="444" t="s">
        <v>1700</v>
      </c>
      <c r="C102" s="454" t="s">
        <v>1092</v>
      </c>
      <c r="D102" s="448" t="s">
        <v>950</v>
      </c>
      <c r="I102" s="384" t="s">
        <v>112</v>
      </c>
    </row>
    <row r="103" spans="1:9" customFormat="1" x14ac:dyDescent="0.2">
      <c r="A103" s="444" t="s">
        <v>165</v>
      </c>
      <c r="B103" s="444" t="s">
        <v>166</v>
      </c>
      <c r="C103" s="453" t="s">
        <v>1097</v>
      </c>
      <c r="D103" s="444" t="s">
        <v>1451</v>
      </c>
      <c r="I103" s="384" t="s">
        <v>114</v>
      </c>
    </row>
    <row r="104" spans="1:9" customFormat="1" x14ac:dyDescent="0.2">
      <c r="A104" s="444" t="s">
        <v>167</v>
      </c>
      <c r="B104" s="444" t="s">
        <v>168</v>
      </c>
      <c r="C104" s="453" t="s">
        <v>1097</v>
      </c>
      <c r="D104" s="444" t="s">
        <v>1451</v>
      </c>
      <c r="I104" s="384" t="s">
        <v>116</v>
      </c>
    </row>
    <row r="105" spans="1:9" customFormat="1" x14ac:dyDescent="0.2">
      <c r="A105" s="444" t="s">
        <v>342</v>
      </c>
      <c r="B105" s="444" t="s">
        <v>342</v>
      </c>
      <c r="C105" s="453" t="s">
        <v>1092</v>
      </c>
      <c r="D105" s="444" t="s">
        <v>950</v>
      </c>
      <c r="I105" s="384" t="s">
        <v>118</v>
      </c>
    </row>
    <row r="106" spans="1:9" customFormat="1" x14ac:dyDescent="0.2">
      <c r="A106" s="444" t="s">
        <v>169</v>
      </c>
      <c r="B106" s="444" t="s">
        <v>169</v>
      </c>
      <c r="C106" s="453" t="s">
        <v>1092</v>
      </c>
      <c r="D106" s="444" t="s">
        <v>950</v>
      </c>
      <c r="I106" s="384" t="s">
        <v>120</v>
      </c>
    </row>
    <row r="107" spans="1:9" customFormat="1" x14ac:dyDescent="0.2">
      <c r="A107" s="444" t="s">
        <v>170</v>
      </c>
      <c r="B107" s="444" t="s">
        <v>628</v>
      </c>
      <c r="C107" s="453" t="s">
        <v>1097</v>
      </c>
      <c r="D107" s="444" t="s">
        <v>1098</v>
      </c>
      <c r="I107" s="384" t="s">
        <v>122</v>
      </c>
    </row>
    <row r="108" spans="1:9" customFormat="1" x14ac:dyDescent="0.2">
      <c r="A108" s="444" t="s">
        <v>959</v>
      </c>
      <c r="B108" s="444" t="s">
        <v>966</v>
      </c>
      <c r="C108" s="453" t="s">
        <v>1097</v>
      </c>
      <c r="D108" s="444" t="s">
        <v>1098</v>
      </c>
      <c r="I108" s="384" t="s">
        <v>123</v>
      </c>
    </row>
    <row r="109" spans="1:9" customFormat="1" x14ac:dyDescent="0.2">
      <c r="A109" s="444" t="s">
        <v>629</v>
      </c>
      <c r="B109" s="444" t="s">
        <v>1402</v>
      </c>
      <c r="C109" s="453" t="s">
        <v>1097</v>
      </c>
      <c r="D109" s="444" t="s">
        <v>1098</v>
      </c>
      <c r="I109" s="384" t="s">
        <v>125</v>
      </c>
    </row>
    <row r="110" spans="1:9" customFormat="1" x14ac:dyDescent="0.2">
      <c r="A110" s="444" t="s">
        <v>630</v>
      </c>
      <c r="B110" s="444" t="s">
        <v>631</v>
      </c>
      <c r="C110" s="453" t="s">
        <v>1097</v>
      </c>
      <c r="D110" s="444" t="s">
        <v>1098</v>
      </c>
      <c r="I110" s="384" t="s">
        <v>127</v>
      </c>
    </row>
    <row r="111" spans="1:9" customFormat="1" x14ac:dyDescent="0.2">
      <c r="A111" s="444" t="s">
        <v>632</v>
      </c>
      <c r="B111" s="444" t="s">
        <v>633</v>
      </c>
      <c r="C111" s="453" t="s">
        <v>1092</v>
      </c>
      <c r="D111" s="444" t="s">
        <v>341</v>
      </c>
      <c r="I111" s="384" t="s">
        <v>129</v>
      </c>
    </row>
    <row r="112" spans="1:9" customFormat="1" x14ac:dyDescent="0.2">
      <c r="A112" s="444" t="s">
        <v>634</v>
      </c>
      <c r="B112" s="444" t="s">
        <v>635</v>
      </c>
      <c r="C112" s="453" t="s">
        <v>1092</v>
      </c>
      <c r="D112" s="444" t="s">
        <v>341</v>
      </c>
      <c r="I112" s="384" t="s">
        <v>135</v>
      </c>
    </row>
    <row r="113" spans="1:9" customFormat="1" x14ac:dyDescent="0.2">
      <c r="A113" s="444" t="s">
        <v>636</v>
      </c>
      <c r="B113" s="444" t="s">
        <v>637</v>
      </c>
      <c r="C113" s="453" t="s">
        <v>1092</v>
      </c>
      <c r="D113" s="444" t="s">
        <v>341</v>
      </c>
      <c r="I113" s="384" t="s">
        <v>141</v>
      </c>
    </row>
    <row r="114" spans="1:9" customFormat="1" x14ac:dyDescent="0.2">
      <c r="A114" s="444" t="s">
        <v>638</v>
      </c>
      <c r="B114" s="444" t="s">
        <v>639</v>
      </c>
      <c r="C114" s="453" t="s">
        <v>1092</v>
      </c>
      <c r="D114" s="444" t="s">
        <v>341</v>
      </c>
      <c r="I114" s="384" t="s">
        <v>938</v>
      </c>
    </row>
    <row r="115" spans="1:9" customFormat="1" x14ac:dyDescent="0.2">
      <c r="A115" s="444" t="s">
        <v>640</v>
      </c>
      <c r="B115" s="444" t="s">
        <v>672</v>
      </c>
      <c r="C115" s="453" t="s">
        <v>1092</v>
      </c>
      <c r="D115" s="444" t="s">
        <v>341</v>
      </c>
      <c r="I115" s="384" t="s">
        <v>818</v>
      </c>
    </row>
    <row r="116" spans="1:9" customFormat="1" x14ac:dyDescent="0.2">
      <c r="A116" s="444" t="s">
        <v>673</v>
      </c>
      <c r="B116" s="444" t="s">
        <v>674</v>
      </c>
      <c r="C116" s="453" t="s">
        <v>1097</v>
      </c>
      <c r="D116" s="444" t="s">
        <v>1098</v>
      </c>
      <c r="I116" s="384" t="s">
        <v>819</v>
      </c>
    </row>
    <row r="117" spans="1:9" customFormat="1" x14ac:dyDescent="0.2">
      <c r="A117" s="444" t="s">
        <v>675</v>
      </c>
      <c r="B117" s="444" t="s">
        <v>967</v>
      </c>
      <c r="C117" s="453" t="s">
        <v>1092</v>
      </c>
      <c r="D117" s="444" t="s">
        <v>341</v>
      </c>
      <c r="I117" s="384" t="s">
        <v>822</v>
      </c>
    </row>
    <row r="118" spans="1:9" customFormat="1" x14ac:dyDescent="0.2">
      <c r="A118" s="444" t="s">
        <v>1403</v>
      </c>
      <c r="B118" s="444" t="s">
        <v>1526</v>
      </c>
      <c r="C118" s="453" t="s">
        <v>1097</v>
      </c>
      <c r="D118" s="444" t="s">
        <v>1451</v>
      </c>
      <c r="I118" s="384" t="s">
        <v>826</v>
      </c>
    </row>
    <row r="119" spans="1:9" customFormat="1" x14ac:dyDescent="0.2">
      <c r="A119" s="444" t="s">
        <v>676</v>
      </c>
      <c r="B119" s="444" t="s">
        <v>677</v>
      </c>
      <c r="C119" s="453" t="s">
        <v>1097</v>
      </c>
      <c r="D119" s="444" t="s">
        <v>1451</v>
      </c>
      <c r="I119" s="384" t="s">
        <v>836</v>
      </c>
    </row>
    <row r="120" spans="1:9" customFormat="1" x14ac:dyDescent="0.2">
      <c r="A120" s="444" t="s">
        <v>678</v>
      </c>
      <c r="B120" s="444" t="s">
        <v>679</v>
      </c>
      <c r="C120" s="453" t="s">
        <v>1097</v>
      </c>
      <c r="D120" s="444" t="s">
        <v>1098</v>
      </c>
      <c r="I120" s="384" t="s">
        <v>838</v>
      </c>
    </row>
    <row r="121" spans="1:9" customFormat="1" x14ac:dyDescent="0.2">
      <c r="A121" s="444" t="s">
        <v>1324</v>
      </c>
      <c r="B121" s="444" t="s">
        <v>1325</v>
      </c>
      <c r="C121" s="453" t="s">
        <v>1097</v>
      </c>
      <c r="D121" s="444" t="s">
        <v>1098</v>
      </c>
      <c r="I121" s="384" t="s">
        <v>840</v>
      </c>
    </row>
    <row r="122" spans="1:9" customFormat="1" x14ac:dyDescent="0.2">
      <c r="A122" s="444" t="s">
        <v>680</v>
      </c>
      <c r="B122" s="444" t="s">
        <v>681</v>
      </c>
      <c r="C122" s="453" t="s">
        <v>1097</v>
      </c>
      <c r="D122" s="444" t="s">
        <v>1098</v>
      </c>
      <c r="I122" s="384" t="s">
        <v>842</v>
      </c>
    </row>
    <row r="123" spans="1:9" customFormat="1" x14ac:dyDescent="0.2">
      <c r="A123" s="444" t="s">
        <v>682</v>
      </c>
      <c r="B123" s="444" t="s">
        <v>683</v>
      </c>
      <c r="C123" s="453" t="s">
        <v>1097</v>
      </c>
      <c r="D123" s="444" t="s">
        <v>1098</v>
      </c>
      <c r="I123" s="384" t="s">
        <v>844</v>
      </c>
    </row>
    <row r="124" spans="1:9" customFormat="1" x14ac:dyDescent="0.2">
      <c r="A124" s="444" t="s">
        <v>684</v>
      </c>
      <c r="B124" s="444" t="s">
        <v>685</v>
      </c>
      <c r="C124" s="453" t="s">
        <v>1097</v>
      </c>
      <c r="D124" s="444" t="s">
        <v>1098</v>
      </c>
      <c r="I124" s="384" t="s">
        <v>848</v>
      </c>
    </row>
    <row r="125" spans="1:9" customFormat="1" x14ac:dyDescent="0.2">
      <c r="A125" s="444" t="s">
        <v>343</v>
      </c>
      <c r="B125" s="444" t="s">
        <v>344</v>
      </c>
      <c r="C125" s="453" t="s">
        <v>1092</v>
      </c>
      <c r="D125" s="444" t="s">
        <v>341</v>
      </c>
      <c r="I125" s="384" t="s">
        <v>870</v>
      </c>
    </row>
    <row r="126" spans="1:9" customFormat="1" x14ac:dyDescent="0.2">
      <c r="A126" s="444" t="s">
        <v>686</v>
      </c>
      <c r="B126" s="444" t="s">
        <v>687</v>
      </c>
      <c r="C126" s="453" t="s">
        <v>1092</v>
      </c>
      <c r="D126" s="444" t="s">
        <v>341</v>
      </c>
      <c r="I126" s="384" t="s">
        <v>871</v>
      </c>
    </row>
    <row r="127" spans="1:9" customFormat="1" x14ac:dyDescent="0.2">
      <c r="A127" s="444" t="s">
        <v>688</v>
      </c>
      <c r="B127" s="444" t="s">
        <v>689</v>
      </c>
      <c r="C127" s="453" t="s">
        <v>1092</v>
      </c>
      <c r="D127" s="444" t="s">
        <v>950</v>
      </c>
      <c r="I127" s="384" t="s">
        <v>872</v>
      </c>
    </row>
    <row r="128" spans="1:9" customFormat="1" x14ac:dyDescent="0.2">
      <c r="A128" s="444" t="s">
        <v>690</v>
      </c>
      <c r="B128" s="444" t="s">
        <v>691</v>
      </c>
      <c r="C128" s="453" t="s">
        <v>1092</v>
      </c>
      <c r="D128" s="444" t="s">
        <v>950</v>
      </c>
      <c r="I128" s="384" t="s">
        <v>873</v>
      </c>
    </row>
    <row r="129" spans="1:9" customFormat="1" x14ac:dyDescent="0.2">
      <c r="A129" s="444" t="s">
        <v>692</v>
      </c>
      <c r="B129" s="444" t="s">
        <v>693</v>
      </c>
      <c r="C129" s="453" t="s">
        <v>1092</v>
      </c>
      <c r="D129" s="444" t="s">
        <v>1113</v>
      </c>
      <c r="I129" s="384" t="s">
        <v>880</v>
      </c>
    </row>
    <row r="130" spans="1:9" customFormat="1" x14ac:dyDescent="0.2">
      <c r="A130" s="444" t="s">
        <v>694</v>
      </c>
      <c r="B130" s="444" t="s">
        <v>695</v>
      </c>
      <c r="C130" s="453" t="s">
        <v>1092</v>
      </c>
      <c r="D130" s="444" t="s">
        <v>950</v>
      </c>
      <c r="I130" s="384" t="s">
        <v>882</v>
      </c>
    </row>
    <row r="131" spans="1:9" customFormat="1" x14ac:dyDescent="0.2">
      <c r="A131" s="444" t="s">
        <v>1610</v>
      </c>
      <c r="B131" s="444" t="s">
        <v>1611</v>
      </c>
      <c r="C131" s="453" t="s">
        <v>1092</v>
      </c>
      <c r="D131" s="444" t="s">
        <v>1113</v>
      </c>
      <c r="I131" s="384" t="s">
        <v>1413</v>
      </c>
    </row>
    <row r="132" spans="1:9" customFormat="1" x14ac:dyDescent="0.2">
      <c r="A132" s="444" t="s">
        <v>1612</v>
      </c>
      <c r="B132" s="444" t="s">
        <v>1613</v>
      </c>
      <c r="C132" s="453" t="s">
        <v>1092</v>
      </c>
      <c r="D132" s="444" t="s">
        <v>1113</v>
      </c>
      <c r="I132" s="384" t="s">
        <v>1415</v>
      </c>
    </row>
    <row r="133" spans="1:9" customFormat="1" x14ac:dyDescent="0.2">
      <c r="A133" s="444" t="s">
        <v>1614</v>
      </c>
      <c r="B133" s="444" t="s">
        <v>1615</v>
      </c>
      <c r="C133" s="453" t="s">
        <v>1092</v>
      </c>
      <c r="D133" s="444" t="s">
        <v>1113</v>
      </c>
      <c r="I133" s="384" t="s">
        <v>1417</v>
      </c>
    </row>
    <row r="134" spans="1:9" customFormat="1" x14ac:dyDescent="0.2">
      <c r="A134" s="444" t="s">
        <v>1616</v>
      </c>
      <c r="B134" s="444" t="s">
        <v>1617</v>
      </c>
      <c r="C134" s="453" t="s">
        <v>1092</v>
      </c>
      <c r="D134" s="444" t="s">
        <v>1113</v>
      </c>
      <c r="I134" s="384" t="s">
        <v>805</v>
      </c>
    </row>
    <row r="135" spans="1:9" customFormat="1" x14ac:dyDescent="0.2">
      <c r="A135" s="444" t="s">
        <v>1701</v>
      </c>
      <c r="B135" s="444" t="s">
        <v>1755</v>
      </c>
      <c r="C135" s="454" t="s">
        <v>1092</v>
      </c>
      <c r="D135" s="448" t="s">
        <v>341</v>
      </c>
      <c r="I135" s="384" t="s">
        <v>807</v>
      </c>
    </row>
    <row r="136" spans="1:9" customFormat="1" x14ac:dyDescent="0.2">
      <c r="A136" s="444" t="s">
        <v>696</v>
      </c>
      <c r="B136" s="444" t="s">
        <v>697</v>
      </c>
      <c r="C136" s="453" t="s">
        <v>1092</v>
      </c>
      <c r="D136" s="444" t="s">
        <v>950</v>
      </c>
      <c r="I136" s="384" t="s">
        <v>809</v>
      </c>
    </row>
    <row r="137" spans="1:9" customFormat="1" x14ac:dyDescent="0.2">
      <c r="A137" s="444" t="s">
        <v>698</v>
      </c>
      <c r="B137" s="444" t="s">
        <v>699</v>
      </c>
      <c r="C137" s="453" t="s">
        <v>1092</v>
      </c>
      <c r="D137" s="444" t="s">
        <v>341</v>
      </c>
      <c r="I137" s="384" t="s">
        <v>350</v>
      </c>
    </row>
    <row r="138" spans="1:9" customFormat="1" x14ac:dyDescent="0.2">
      <c r="A138" s="444" t="s">
        <v>700</v>
      </c>
      <c r="B138" s="444" t="s">
        <v>701</v>
      </c>
      <c r="C138" s="453" t="s">
        <v>1092</v>
      </c>
      <c r="D138" s="444" t="s">
        <v>341</v>
      </c>
      <c r="I138" s="384" t="s">
        <v>351</v>
      </c>
    </row>
    <row r="139" spans="1:9" customFormat="1" x14ac:dyDescent="0.2">
      <c r="A139" s="444" t="s">
        <v>702</v>
      </c>
      <c r="B139" s="444" t="s">
        <v>703</v>
      </c>
      <c r="C139" s="453" t="s">
        <v>1092</v>
      </c>
      <c r="D139" s="444" t="s">
        <v>341</v>
      </c>
      <c r="I139" s="384" t="s">
        <v>1050</v>
      </c>
    </row>
    <row r="140" spans="1:9" customFormat="1" x14ac:dyDescent="0.2">
      <c r="A140" s="444" t="s">
        <v>704</v>
      </c>
      <c r="B140" s="444" t="s">
        <v>171</v>
      </c>
      <c r="C140" s="453" t="s">
        <v>1092</v>
      </c>
      <c r="D140" s="444" t="s">
        <v>950</v>
      </c>
      <c r="I140" s="384" t="s">
        <v>1052</v>
      </c>
    </row>
    <row r="141" spans="1:9" customFormat="1" x14ac:dyDescent="0.2">
      <c r="A141" s="444" t="s">
        <v>172</v>
      </c>
      <c r="B141" s="444" t="s">
        <v>173</v>
      </c>
      <c r="C141" s="453" t="s">
        <v>1097</v>
      </c>
      <c r="D141" s="444" t="s">
        <v>1098</v>
      </c>
      <c r="I141" s="384" t="s">
        <v>1054</v>
      </c>
    </row>
    <row r="142" spans="1:9" customFormat="1" x14ac:dyDescent="0.2">
      <c r="A142" s="444" t="s">
        <v>1404</v>
      </c>
      <c r="B142" s="444" t="s">
        <v>1405</v>
      </c>
      <c r="C142" s="453" t="s">
        <v>1092</v>
      </c>
      <c r="D142" s="444" t="s">
        <v>950</v>
      </c>
      <c r="I142" s="384" t="s">
        <v>1623</v>
      </c>
    </row>
    <row r="143" spans="1:9" customFormat="1" x14ac:dyDescent="0.2">
      <c r="A143" s="444" t="s">
        <v>174</v>
      </c>
      <c r="B143" s="444" t="s">
        <v>175</v>
      </c>
      <c r="C143" s="453" t="s">
        <v>1092</v>
      </c>
      <c r="D143" s="444" t="s">
        <v>950</v>
      </c>
      <c r="I143" s="384" t="s">
        <v>1356</v>
      </c>
    </row>
    <row r="144" spans="1:9" customFormat="1" x14ac:dyDescent="0.2">
      <c r="A144" s="444" t="s">
        <v>176</v>
      </c>
      <c r="B144" s="444" t="s">
        <v>177</v>
      </c>
      <c r="C144" s="453" t="s">
        <v>1092</v>
      </c>
      <c r="D144" s="444" t="s">
        <v>1113</v>
      </c>
      <c r="I144" s="384" t="s">
        <v>1071</v>
      </c>
    </row>
    <row r="145" spans="1:9" customFormat="1" x14ac:dyDescent="0.2">
      <c r="A145" s="444" t="s">
        <v>1618</v>
      </c>
      <c r="B145" s="444" t="s">
        <v>1619</v>
      </c>
      <c r="C145" s="453" t="s">
        <v>1097</v>
      </c>
      <c r="D145" s="444" t="s">
        <v>950</v>
      </c>
      <c r="I145" s="384" t="s">
        <v>1073</v>
      </c>
    </row>
    <row r="146" spans="1:9" customFormat="1" x14ac:dyDescent="0.2">
      <c r="A146" s="444" t="s">
        <v>178</v>
      </c>
      <c r="B146" s="444" t="s">
        <v>179</v>
      </c>
      <c r="C146" s="453" t="s">
        <v>1097</v>
      </c>
      <c r="D146" s="444" t="s">
        <v>950</v>
      </c>
      <c r="I146" s="384" t="s">
        <v>1083</v>
      </c>
    </row>
    <row r="147" spans="1:9" customFormat="1" x14ac:dyDescent="0.2">
      <c r="A147" s="444" t="s">
        <v>222</v>
      </c>
      <c r="B147" s="444" t="s">
        <v>223</v>
      </c>
      <c r="C147" s="453" t="s">
        <v>1097</v>
      </c>
      <c r="D147" s="444" t="s">
        <v>950</v>
      </c>
      <c r="I147" s="384" t="s">
        <v>1085</v>
      </c>
    </row>
    <row r="148" spans="1:9" customFormat="1" x14ac:dyDescent="0.2">
      <c r="A148" s="444" t="s">
        <v>224</v>
      </c>
      <c r="B148" s="444" t="s">
        <v>225</v>
      </c>
      <c r="C148" s="453" t="s">
        <v>1097</v>
      </c>
      <c r="D148" s="444" t="s">
        <v>950</v>
      </c>
      <c r="I148" s="384" t="s">
        <v>1087</v>
      </c>
    </row>
    <row r="149" spans="1:9" customFormat="1" x14ac:dyDescent="0.2">
      <c r="A149" s="444" t="s">
        <v>226</v>
      </c>
      <c r="B149" s="444" t="s">
        <v>227</v>
      </c>
      <c r="C149" s="453" t="s">
        <v>1097</v>
      </c>
      <c r="D149" s="444" t="s">
        <v>950</v>
      </c>
      <c r="I149" s="384" t="s">
        <v>1089</v>
      </c>
    </row>
    <row r="150" spans="1:9" customFormat="1" x14ac:dyDescent="0.2">
      <c r="A150" s="444" t="s">
        <v>228</v>
      </c>
      <c r="B150" s="444" t="s">
        <v>229</v>
      </c>
      <c r="C150" s="453" t="s">
        <v>1097</v>
      </c>
      <c r="D150" s="444" t="s">
        <v>950</v>
      </c>
      <c r="I150" s="384" t="s">
        <v>1090</v>
      </c>
    </row>
    <row r="151" spans="1:9" customFormat="1" x14ac:dyDescent="0.2">
      <c r="A151" s="444" t="s">
        <v>1657</v>
      </c>
      <c r="B151" s="444" t="s">
        <v>1702</v>
      </c>
      <c r="C151" s="454" t="s">
        <v>1097</v>
      </c>
      <c r="D151" s="448" t="s">
        <v>950</v>
      </c>
      <c r="I151" s="384" t="s">
        <v>306</v>
      </c>
    </row>
    <row r="152" spans="1:9" customFormat="1" x14ac:dyDescent="0.2">
      <c r="A152" s="444" t="s">
        <v>1485</v>
      </c>
      <c r="B152" s="444" t="s">
        <v>1703</v>
      </c>
      <c r="C152" s="453" t="s">
        <v>1097</v>
      </c>
      <c r="D152" s="444" t="s">
        <v>950</v>
      </c>
      <c r="I152" s="384" t="s">
        <v>308</v>
      </c>
    </row>
    <row r="153" spans="1:9" customFormat="1" x14ac:dyDescent="0.2">
      <c r="A153" s="444" t="s">
        <v>1406</v>
      </c>
      <c r="B153" s="444" t="s">
        <v>1704</v>
      </c>
      <c r="C153" s="453" t="s">
        <v>1097</v>
      </c>
      <c r="D153" s="444" t="s">
        <v>950</v>
      </c>
      <c r="I153" s="384" t="s">
        <v>51</v>
      </c>
    </row>
    <row r="154" spans="1:9" customFormat="1" x14ac:dyDescent="0.2">
      <c r="A154" s="444" t="s">
        <v>1658</v>
      </c>
      <c r="B154" s="444" t="s">
        <v>1705</v>
      </c>
      <c r="C154" s="454" t="s">
        <v>1097</v>
      </c>
      <c r="D154" s="448" t="s">
        <v>1098</v>
      </c>
      <c r="I154" s="384" t="s">
        <v>54</v>
      </c>
    </row>
    <row r="155" spans="1:9" customFormat="1" x14ac:dyDescent="0.2">
      <c r="A155" s="444" t="s">
        <v>230</v>
      </c>
      <c r="B155" s="444" t="s">
        <v>231</v>
      </c>
      <c r="C155" s="453" t="s">
        <v>1097</v>
      </c>
      <c r="D155" s="444" t="s">
        <v>1098</v>
      </c>
      <c r="I155" s="384" t="s">
        <v>68</v>
      </c>
    </row>
    <row r="156" spans="1:9" customFormat="1" x14ac:dyDescent="0.2">
      <c r="A156" s="444" t="s">
        <v>232</v>
      </c>
      <c r="B156" s="444" t="s">
        <v>233</v>
      </c>
      <c r="C156" s="453" t="s">
        <v>1092</v>
      </c>
      <c r="D156" s="444" t="s">
        <v>950</v>
      </c>
      <c r="I156" s="384" t="s">
        <v>69</v>
      </c>
    </row>
    <row r="157" spans="1:9" customFormat="1" x14ac:dyDescent="0.2">
      <c r="A157" s="444" t="s">
        <v>234</v>
      </c>
      <c r="B157" s="444" t="s">
        <v>235</v>
      </c>
      <c r="C157" s="453" t="s">
        <v>1092</v>
      </c>
      <c r="D157" s="444" t="s">
        <v>950</v>
      </c>
      <c r="I157" s="384" t="s">
        <v>70</v>
      </c>
    </row>
    <row r="158" spans="1:9" customFormat="1" x14ac:dyDescent="0.2">
      <c r="A158" s="444" t="s">
        <v>236</v>
      </c>
      <c r="B158" s="444" t="s">
        <v>237</v>
      </c>
      <c r="C158" s="453" t="s">
        <v>1092</v>
      </c>
      <c r="D158" s="444" t="s">
        <v>950</v>
      </c>
      <c r="I158" s="384" t="s">
        <v>71</v>
      </c>
    </row>
    <row r="159" spans="1:9" customFormat="1" x14ac:dyDescent="0.2">
      <c r="A159" s="444" t="s">
        <v>238</v>
      </c>
      <c r="B159" s="444" t="s">
        <v>239</v>
      </c>
      <c r="C159" s="453" t="s">
        <v>1097</v>
      </c>
      <c r="D159" s="444" t="s">
        <v>1451</v>
      </c>
      <c r="I159" s="384" t="s">
        <v>73</v>
      </c>
    </row>
    <row r="160" spans="1:9" customFormat="1" x14ac:dyDescent="0.2">
      <c r="A160" s="444" t="s">
        <v>240</v>
      </c>
      <c r="B160" s="444" t="s">
        <v>1706</v>
      </c>
      <c r="C160" s="453" t="s">
        <v>1092</v>
      </c>
      <c r="D160" s="444" t="s">
        <v>341</v>
      </c>
      <c r="I160" s="384" t="s">
        <v>1625</v>
      </c>
    </row>
    <row r="161" spans="1:9" customFormat="1" x14ac:dyDescent="0.2">
      <c r="A161" s="444" t="s">
        <v>241</v>
      </c>
      <c r="B161" s="444" t="s">
        <v>242</v>
      </c>
      <c r="C161" s="453" t="s">
        <v>1092</v>
      </c>
      <c r="D161" s="444" t="s">
        <v>341</v>
      </c>
      <c r="I161" s="384" t="s">
        <v>76</v>
      </c>
    </row>
    <row r="162" spans="1:9" customFormat="1" x14ac:dyDescent="0.2">
      <c r="A162" s="444" t="s">
        <v>243</v>
      </c>
      <c r="B162" s="444" t="s">
        <v>1</v>
      </c>
      <c r="C162" s="453" t="s">
        <v>1092</v>
      </c>
      <c r="D162" s="444" t="s">
        <v>341</v>
      </c>
      <c r="I162" s="384" t="s">
        <v>85</v>
      </c>
    </row>
    <row r="163" spans="1:9" customFormat="1" x14ac:dyDescent="0.2">
      <c r="A163" s="444" t="s">
        <v>2</v>
      </c>
      <c r="B163" s="444" t="s">
        <v>3</v>
      </c>
      <c r="C163" s="453" t="s">
        <v>1092</v>
      </c>
      <c r="D163" s="444" t="s">
        <v>341</v>
      </c>
      <c r="I163" s="384" t="s">
        <v>97</v>
      </c>
    </row>
    <row r="164" spans="1:9" customFormat="1" x14ac:dyDescent="0.2">
      <c r="A164" s="444" t="s">
        <v>4</v>
      </c>
      <c r="B164" s="444" t="s">
        <v>5</v>
      </c>
      <c r="C164" s="453" t="s">
        <v>1092</v>
      </c>
      <c r="D164" s="444" t="s">
        <v>341</v>
      </c>
      <c r="I164" s="384" t="s">
        <v>189</v>
      </c>
    </row>
    <row r="165" spans="1:9" customFormat="1" x14ac:dyDescent="0.2">
      <c r="A165" s="444" t="s">
        <v>1313</v>
      </c>
      <c r="B165" s="444" t="s">
        <v>1314</v>
      </c>
      <c r="C165" s="453" t="s">
        <v>1092</v>
      </c>
      <c r="D165" s="444" t="s">
        <v>1113</v>
      </c>
      <c r="I165" s="384" t="s">
        <v>1629</v>
      </c>
    </row>
    <row r="166" spans="1:9" customFormat="1" x14ac:dyDescent="0.2">
      <c r="A166" s="444" t="s">
        <v>1315</v>
      </c>
      <c r="B166" s="444" t="s">
        <v>1316</v>
      </c>
      <c r="C166" s="453" t="s">
        <v>1097</v>
      </c>
      <c r="D166" s="444" t="s">
        <v>1451</v>
      </c>
      <c r="I166" s="384" t="s">
        <v>652</v>
      </c>
    </row>
    <row r="167" spans="1:9" customFormat="1" x14ac:dyDescent="0.2">
      <c r="A167" s="444" t="s">
        <v>1317</v>
      </c>
      <c r="B167" s="444" t="s">
        <v>968</v>
      </c>
      <c r="C167" s="453" t="s">
        <v>1092</v>
      </c>
      <c r="D167" s="444" t="s">
        <v>1113</v>
      </c>
      <c r="I167" s="384" t="s">
        <v>654</v>
      </c>
    </row>
    <row r="168" spans="1:9" customFormat="1" x14ac:dyDescent="0.2">
      <c r="A168" s="444" t="s">
        <v>1318</v>
      </c>
      <c r="B168" s="444" t="s">
        <v>663</v>
      </c>
      <c r="C168" s="453" t="s">
        <v>1092</v>
      </c>
      <c r="D168" s="444" t="s">
        <v>1113</v>
      </c>
      <c r="I168" s="384" t="s">
        <v>656</v>
      </c>
    </row>
    <row r="169" spans="1:9" customFormat="1" x14ac:dyDescent="0.2">
      <c r="A169" s="444" t="s">
        <v>664</v>
      </c>
      <c r="B169" s="444" t="s">
        <v>665</v>
      </c>
      <c r="C169" s="453" t="s">
        <v>1092</v>
      </c>
      <c r="D169" s="444" t="s">
        <v>1113</v>
      </c>
      <c r="I169" s="384" t="s">
        <v>1426</v>
      </c>
    </row>
    <row r="170" spans="1:9" customFormat="1" x14ac:dyDescent="0.2">
      <c r="A170" s="444" t="s">
        <v>666</v>
      </c>
      <c r="B170" s="444" t="s">
        <v>969</v>
      </c>
      <c r="C170" s="453" t="s">
        <v>1092</v>
      </c>
      <c r="D170" s="444" t="s">
        <v>950</v>
      </c>
      <c r="I170" s="384" t="s">
        <v>1217</v>
      </c>
    </row>
    <row r="171" spans="1:9" customFormat="1" x14ac:dyDescent="0.2">
      <c r="A171" s="444" t="s">
        <v>667</v>
      </c>
      <c r="B171" s="444" t="s">
        <v>668</v>
      </c>
      <c r="C171" s="453" t="s">
        <v>1092</v>
      </c>
      <c r="D171" s="444" t="s">
        <v>950</v>
      </c>
      <c r="I171" s="384" t="s">
        <v>1219</v>
      </c>
    </row>
    <row r="172" spans="1:9" customFormat="1" x14ac:dyDescent="0.2">
      <c r="A172" s="444" t="s">
        <v>669</v>
      </c>
      <c r="B172" s="444" t="s">
        <v>670</v>
      </c>
      <c r="C172" s="453" t="s">
        <v>1092</v>
      </c>
      <c r="D172" s="444" t="s">
        <v>950</v>
      </c>
      <c r="I172" s="384" t="s">
        <v>1223</v>
      </c>
    </row>
    <row r="173" spans="1:9" customFormat="1" x14ac:dyDescent="0.2">
      <c r="A173" s="444" t="s">
        <v>738</v>
      </c>
      <c r="B173" s="444" t="s">
        <v>739</v>
      </c>
      <c r="C173" s="453" t="s">
        <v>1092</v>
      </c>
      <c r="D173" s="444" t="s">
        <v>341</v>
      </c>
      <c r="I173" s="384" t="s">
        <v>1225</v>
      </c>
    </row>
    <row r="174" spans="1:9" customFormat="1" x14ac:dyDescent="0.2">
      <c r="A174" s="444" t="s">
        <v>740</v>
      </c>
      <c r="B174" s="444" t="s">
        <v>741</v>
      </c>
      <c r="C174" s="453" t="s">
        <v>1097</v>
      </c>
      <c r="D174" s="444" t="s">
        <v>950</v>
      </c>
      <c r="I174" s="384" t="s">
        <v>1250</v>
      </c>
    </row>
    <row r="175" spans="1:9" customFormat="1" x14ac:dyDescent="0.2">
      <c r="A175" s="444" t="s">
        <v>742</v>
      </c>
      <c r="B175" s="444" t="s">
        <v>743</v>
      </c>
      <c r="C175" s="453" t="s">
        <v>1097</v>
      </c>
      <c r="D175" s="444" t="s">
        <v>950</v>
      </c>
      <c r="I175" s="384" t="s">
        <v>1252</v>
      </c>
    </row>
    <row r="176" spans="1:9" customFormat="1" x14ac:dyDescent="0.2">
      <c r="A176" s="444" t="s">
        <v>744</v>
      </c>
      <c r="B176" s="444" t="s">
        <v>745</v>
      </c>
      <c r="C176" s="453" t="s">
        <v>1097</v>
      </c>
      <c r="D176" s="444" t="s">
        <v>950</v>
      </c>
      <c r="I176" s="384" t="s">
        <v>1494</v>
      </c>
    </row>
    <row r="177" spans="1:9" customFormat="1" x14ac:dyDescent="0.2">
      <c r="A177" s="444" t="s">
        <v>746</v>
      </c>
      <c r="B177" s="444" t="s">
        <v>747</v>
      </c>
      <c r="C177" s="453" t="s">
        <v>1097</v>
      </c>
      <c r="D177" s="444" t="s">
        <v>950</v>
      </c>
      <c r="I177" s="384" t="s">
        <v>356</v>
      </c>
    </row>
    <row r="178" spans="1:9" customFormat="1" x14ac:dyDescent="0.2">
      <c r="A178" s="444" t="s">
        <v>970</v>
      </c>
      <c r="B178" s="444" t="s">
        <v>971</v>
      </c>
      <c r="C178" s="453" t="s">
        <v>1092</v>
      </c>
      <c r="D178" s="444" t="s">
        <v>341</v>
      </c>
      <c r="I178" s="384" t="s">
        <v>1254</v>
      </c>
    </row>
    <row r="179" spans="1:9" customFormat="1" x14ac:dyDescent="0.2">
      <c r="A179" s="444" t="s">
        <v>972</v>
      </c>
      <c r="B179" s="444" t="s">
        <v>972</v>
      </c>
      <c r="C179" s="453" t="s">
        <v>1092</v>
      </c>
      <c r="D179" s="444" t="s">
        <v>341</v>
      </c>
      <c r="I179" s="384" t="s">
        <v>1256</v>
      </c>
    </row>
    <row r="180" spans="1:9" customFormat="1" x14ac:dyDescent="0.2">
      <c r="A180" s="444" t="s">
        <v>748</v>
      </c>
      <c r="B180" s="444" t="s">
        <v>749</v>
      </c>
      <c r="C180" s="453" t="s">
        <v>1092</v>
      </c>
      <c r="D180" s="444" t="s">
        <v>341</v>
      </c>
      <c r="I180" s="384" t="s">
        <v>317</v>
      </c>
    </row>
    <row r="181" spans="1:9" customFormat="1" x14ac:dyDescent="0.2">
      <c r="A181" s="444" t="s">
        <v>1659</v>
      </c>
      <c r="B181" s="444" t="s">
        <v>1707</v>
      </c>
      <c r="C181" s="454" t="s">
        <v>1097</v>
      </c>
      <c r="D181" s="448" t="s">
        <v>1098</v>
      </c>
      <c r="I181" s="384" t="s">
        <v>319</v>
      </c>
    </row>
    <row r="182" spans="1:9" customFormat="1" x14ac:dyDescent="0.2">
      <c r="A182" s="444" t="s">
        <v>1660</v>
      </c>
      <c r="B182" s="444" t="s">
        <v>1708</v>
      </c>
      <c r="C182" s="454" t="s">
        <v>1097</v>
      </c>
      <c r="D182" s="448" t="s">
        <v>1098</v>
      </c>
      <c r="I182" s="384" t="s">
        <v>329</v>
      </c>
    </row>
    <row r="183" spans="1:9" customFormat="1" x14ac:dyDescent="0.2">
      <c r="A183" s="444" t="s">
        <v>385</v>
      </c>
      <c r="B183" s="444" t="s">
        <v>386</v>
      </c>
      <c r="C183" s="453" t="s">
        <v>1092</v>
      </c>
      <c r="D183" s="444" t="s">
        <v>1113</v>
      </c>
      <c r="I183" s="384" t="s">
        <v>1352</v>
      </c>
    </row>
    <row r="184" spans="1:9" customFormat="1" x14ac:dyDescent="0.2">
      <c r="A184" s="444" t="s">
        <v>387</v>
      </c>
      <c r="B184" s="444" t="s">
        <v>388</v>
      </c>
      <c r="C184" s="453" t="s">
        <v>1097</v>
      </c>
      <c r="D184" s="444" t="s">
        <v>1098</v>
      </c>
      <c r="I184" s="384" t="s">
        <v>1333</v>
      </c>
    </row>
    <row r="185" spans="1:9" customFormat="1" x14ac:dyDescent="0.2">
      <c r="A185" s="444" t="s">
        <v>1661</v>
      </c>
      <c r="B185" s="444" t="s">
        <v>1709</v>
      </c>
      <c r="C185" s="454" t="s">
        <v>1097</v>
      </c>
      <c r="D185" s="448" t="s">
        <v>1098</v>
      </c>
      <c r="I185" s="384" t="s">
        <v>1334</v>
      </c>
    </row>
    <row r="186" spans="1:9" customFormat="1" x14ac:dyDescent="0.2">
      <c r="A186" s="444" t="s">
        <v>389</v>
      </c>
      <c r="B186" s="444" t="s">
        <v>973</v>
      </c>
      <c r="C186" s="453" t="s">
        <v>1092</v>
      </c>
      <c r="D186" s="444" t="s">
        <v>341</v>
      </c>
      <c r="I186" s="384" t="s">
        <v>1335</v>
      </c>
    </row>
    <row r="187" spans="1:9" customFormat="1" x14ac:dyDescent="0.2">
      <c r="A187" s="444" t="s">
        <v>392</v>
      </c>
      <c r="B187" s="444" t="s">
        <v>393</v>
      </c>
      <c r="C187" s="453" t="s">
        <v>1092</v>
      </c>
      <c r="D187" s="444" t="s">
        <v>950</v>
      </c>
      <c r="I187" s="384" t="s">
        <v>555</v>
      </c>
    </row>
    <row r="188" spans="1:9" customFormat="1" x14ac:dyDescent="0.2">
      <c r="A188" s="444" t="s">
        <v>394</v>
      </c>
      <c r="B188" s="444" t="s">
        <v>395</v>
      </c>
      <c r="C188" s="453" t="s">
        <v>1092</v>
      </c>
      <c r="D188" s="444" t="s">
        <v>950</v>
      </c>
      <c r="I188" s="384" t="s">
        <v>557</v>
      </c>
    </row>
    <row r="189" spans="1:9" customFormat="1" x14ac:dyDescent="0.2">
      <c r="A189" s="444" t="s">
        <v>396</v>
      </c>
      <c r="B189" s="444" t="s">
        <v>397</v>
      </c>
      <c r="C189" s="453" t="s">
        <v>1092</v>
      </c>
      <c r="D189" s="444" t="s">
        <v>341</v>
      </c>
      <c r="I189" s="384" t="s">
        <v>561</v>
      </c>
    </row>
    <row r="190" spans="1:9" customFormat="1" x14ac:dyDescent="0.2">
      <c r="A190" s="444" t="s">
        <v>398</v>
      </c>
      <c r="B190" s="444" t="s">
        <v>399</v>
      </c>
      <c r="C190" s="453" t="s">
        <v>1092</v>
      </c>
      <c r="D190" s="444" t="s">
        <v>341</v>
      </c>
      <c r="I190" s="384" t="s">
        <v>1337</v>
      </c>
    </row>
    <row r="191" spans="1:9" customFormat="1" x14ac:dyDescent="0.2">
      <c r="A191" s="444" t="s">
        <v>400</v>
      </c>
      <c r="B191" s="444" t="s">
        <v>401</v>
      </c>
      <c r="C191" s="453" t="s">
        <v>1097</v>
      </c>
      <c r="D191" s="444" t="s">
        <v>1451</v>
      </c>
      <c r="I191" s="384" t="s">
        <v>358</v>
      </c>
    </row>
    <row r="192" spans="1:9" customFormat="1" x14ac:dyDescent="0.2">
      <c r="A192" s="444" t="s">
        <v>402</v>
      </c>
      <c r="B192" s="444" t="s">
        <v>403</v>
      </c>
      <c r="C192" s="453" t="s">
        <v>1097</v>
      </c>
      <c r="D192" s="444" t="s">
        <v>1098</v>
      </c>
      <c r="I192" s="384" t="s">
        <v>576</v>
      </c>
    </row>
    <row r="193" spans="1:9" customFormat="1" x14ac:dyDescent="0.2">
      <c r="A193" s="444" t="s">
        <v>404</v>
      </c>
      <c r="B193" s="444" t="s">
        <v>405</v>
      </c>
      <c r="C193" s="453" t="s">
        <v>1092</v>
      </c>
      <c r="D193" s="444" t="s">
        <v>341</v>
      </c>
      <c r="I193" s="384" t="s">
        <v>578</v>
      </c>
    </row>
    <row r="194" spans="1:9" customFormat="1" x14ac:dyDescent="0.2">
      <c r="A194" s="444" t="s">
        <v>345</v>
      </c>
      <c r="B194" s="444" t="s">
        <v>345</v>
      </c>
      <c r="C194" s="453" t="s">
        <v>1092</v>
      </c>
      <c r="D194" s="444" t="s">
        <v>950</v>
      </c>
      <c r="I194" s="384" t="s">
        <v>588</v>
      </c>
    </row>
    <row r="195" spans="1:9" customFormat="1" x14ac:dyDescent="0.2">
      <c r="A195" s="444" t="s">
        <v>406</v>
      </c>
      <c r="B195" s="444" t="s">
        <v>1187</v>
      </c>
      <c r="C195" s="453" t="s">
        <v>1092</v>
      </c>
      <c r="D195" s="444" t="s">
        <v>341</v>
      </c>
      <c r="I195" s="384" t="s">
        <v>589</v>
      </c>
    </row>
    <row r="196" spans="1:9" customFormat="1" x14ac:dyDescent="0.2">
      <c r="A196" s="444" t="s">
        <v>407</v>
      </c>
      <c r="B196" s="444" t="s">
        <v>408</v>
      </c>
      <c r="C196" s="453" t="s">
        <v>1097</v>
      </c>
      <c r="D196" s="444" t="s">
        <v>1098</v>
      </c>
      <c r="I196" s="384" t="s">
        <v>591</v>
      </c>
    </row>
    <row r="197" spans="1:9" customFormat="1" x14ac:dyDescent="0.2">
      <c r="A197" s="444" t="s">
        <v>409</v>
      </c>
      <c r="B197" s="444" t="s">
        <v>410</v>
      </c>
      <c r="C197" s="453" t="s">
        <v>1092</v>
      </c>
      <c r="D197" s="444" t="s">
        <v>341</v>
      </c>
      <c r="I197" s="384" t="s">
        <v>593</v>
      </c>
    </row>
    <row r="198" spans="1:9" customFormat="1" x14ac:dyDescent="0.2">
      <c r="A198" s="444" t="s">
        <v>411</v>
      </c>
      <c r="B198" s="444" t="s">
        <v>412</v>
      </c>
      <c r="C198" s="453" t="s">
        <v>1092</v>
      </c>
      <c r="D198" s="444" t="s">
        <v>341</v>
      </c>
      <c r="I198" s="384" t="s">
        <v>597</v>
      </c>
    </row>
    <row r="199" spans="1:9" customFormat="1" x14ac:dyDescent="0.2">
      <c r="A199" s="444" t="s">
        <v>413</v>
      </c>
      <c r="B199" s="444" t="s">
        <v>414</v>
      </c>
      <c r="C199" s="453" t="s">
        <v>1092</v>
      </c>
      <c r="D199" s="444" t="s">
        <v>341</v>
      </c>
      <c r="I199" s="384" t="s">
        <v>599</v>
      </c>
    </row>
    <row r="200" spans="1:9" customFormat="1" x14ac:dyDescent="0.2">
      <c r="A200" s="444" t="s">
        <v>415</v>
      </c>
      <c r="B200" s="444" t="s">
        <v>416</v>
      </c>
      <c r="C200" s="453" t="s">
        <v>1092</v>
      </c>
      <c r="D200" s="444" t="s">
        <v>950</v>
      </c>
      <c r="I200" s="384" t="s">
        <v>601</v>
      </c>
    </row>
    <row r="201" spans="1:9" customFormat="1" x14ac:dyDescent="0.2">
      <c r="A201" s="444" t="s">
        <v>417</v>
      </c>
      <c r="B201" s="444" t="s">
        <v>1188</v>
      </c>
      <c r="C201" s="453" t="s">
        <v>1092</v>
      </c>
      <c r="D201" s="444" t="s">
        <v>1113</v>
      </c>
      <c r="I201" s="384" t="s">
        <v>603</v>
      </c>
    </row>
    <row r="202" spans="1:9" customFormat="1" x14ac:dyDescent="0.2">
      <c r="A202" s="444" t="s">
        <v>418</v>
      </c>
      <c r="B202" s="444" t="s">
        <v>419</v>
      </c>
      <c r="C202" s="453" t="s">
        <v>1092</v>
      </c>
      <c r="D202" s="444" t="s">
        <v>341</v>
      </c>
      <c r="I202" s="384" t="s">
        <v>605</v>
      </c>
    </row>
    <row r="203" spans="1:9" customFormat="1" x14ac:dyDescent="0.2">
      <c r="A203" s="444" t="s">
        <v>420</v>
      </c>
      <c r="B203" s="444" t="s">
        <v>421</v>
      </c>
      <c r="C203" s="453" t="s">
        <v>1092</v>
      </c>
      <c r="D203" s="444" t="s">
        <v>341</v>
      </c>
      <c r="I203" s="384" t="s">
        <v>607</v>
      </c>
    </row>
    <row r="204" spans="1:9" customFormat="1" x14ac:dyDescent="0.2">
      <c r="A204" s="444" t="s">
        <v>422</v>
      </c>
      <c r="B204" s="444" t="s">
        <v>423</v>
      </c>
      <c r="C204" s="453" t="s">
        <v>1097</v>
      </c>
      <c r="D204" s="444" t="s">
        <v>1098</v>
      </c>
      <c r="I204" s="384" t="s">
        <v>609</v>
      </c>
    </row>
    <row r="205" spans="1:9" customFormat="1" x14ac:dyDescent="0.2">
      <c r="A205" s="444" t="s">
        <v>1189</v>
      </c>
      <c r="B205" s="444" t="s">
        <v>1190</v>
      </c>
      <c r="C205" s="453" t="s">
        <v>1097</v>
      </c>
      <c r="D205" s="444" t="s">
        <v>949</v>
      </c>
      <c r="I205" s="384" t="s">
        <v>363</v>
      </c>
    </row>
    <row r="206" spans="1:9" customFormat="1" x14ac:dyDescent="0.2">
      <c r="A206" s="444" t="s">
        <v>1191</v>
      </c>
      <c r="B206" s="444" t="s">
        <v>1191</v>
      </c>
      <c r="C206" s="453" t="s">
        <v>1097</v>
      </c>
      <c r="D206" s="444" t="s">
        <v>949</v>
      </c>
      <c r="I206" s="384" t="s">
        <v>365</v>
      </c>
    </row>
    <row r="207" spans="1:9" customFormat="1" x14ac:dyDescent="0.2">
      <c r="A207" s="444" t="s">
        <v>424</v>
      </c>
      <c r="B207" s="444" t="s">
        <v>425</v>
      </c>
      <c r="C207" s="453" t="s">
        <v>1097</v>
      </c>
      <c r="D207" s="444" t="s">
        <v>1451</v>
      </c>
      <c r="I207" s="384" t="s">
        <v>615</v>
      </c>
    </row>
    <row r="208" spans="1:9" customFormat="1" x14ac:dyDescent="0.2">
      <c r="A208" s="444" t="s">
        <v>1326</v>
      </c>
      <c r="B208" s="444" t="s">
        <v>1407</v>
      </c>
      <c r="C208" s="453" t="s">
        <v>1097</v>
      </c>
      <c r="D208" s="444" t="s">
        <v>1451</v>
      </c>
      <c r="I208" s="384" t="s">
        <v>617</v>
      </c>
    </row>
    <row r="209" spans="1:9" customFormat="1" x14ac:dyDescent="0.2">
      <c r="A209" s="444" t="s">
        <v>426</v>
      </c>
      <c r="B209" s="444" t="s">
        <v>1527</v>
      </c>
      <c r="C209" s="453" t="s">
        <v>1097</v>
      </c>
      <c r="D209" s="444" t="s">
        <v>1451</v>
      </c>
      <c r="I209" s="384" t="s">
        <v>618</v>
      </c>
    </row>
    <row r="210" spans="1:9" customFormat="1" x14ac:dyDescent="0.2">
      <c r="A210" s="444" t="s">
        <v>427</v>
      </c>
      <c r="B210" s="444" t="s">
        <v>428</v>
      </c>
      <c r="C210" s="453" t="s">
        <v>1097</v>
      </c>
      <c r="D210" s="444" t="s">
        <v>1451</v>
      </c>
      <c r="I210" s="384" t="s">
        <v>620</v>
      </c>
    </row>
    <row r="211" spans="1:9" customFormat="1" x14ac:dyDescent="0.2">
      <c r="A211" s="444" t="s">
        <v>429</v>
      </c>
      <c r="B211" s="444" t="s">
        <v>430</v>
      </c>
      <c r="C211" s="453" t="s">
        <v>1092</v>
      </c>
      <c r="D211" s="444" t="s">
        <v>341</v>
      </c>
      <c r="I211" s="384" t="s">
        <v>1283</v>
      </c>
    </row>
    <row r="212" spans="1:9" customFormat="1" x14ac:dyDescent="0.2">
      <c r="A212" s="444" t="s">
        <v>431</v>
      </c>
      <c r="B212" s="444" t="s">
        <v>432</v>
      </c>
      <c r="C212" s="453" t="s">
        <v>1092</v>
      </c>
      <c r="D212" s="444" t="s">
        <v>341</v>
      </c>
      <c r="I212" s="384" t="s">
        <v>1294</v>
      </c>
    </row>
    <row r="213" spans="1:9" customFormat="1" x14ac:dyDescent="0.2">
      <c r="A213" s="444" t="s">
        <v>433</v>
      </c>
      <c r="B213" s="444" t="s">
        <v>434</v>
      </c>
      <c r="C213" s="453" t="s">
        <v>1092</v>
      </c>
      <c r="D213" s="444" t="s">
        <v>950</v>
      </c>
      <c r="I213" s="384" t="s">
        <v>1296</v>
      </c>
    </row>
    <row r="214" spans="1:9" customFormat="1" x14ac:dyDescent="0.2">
      <c r="A214" s="444" t="s">
        <v>435</v>
      </c>
      <c r="B214" s="444" t="s">
        <v>436</v>
      </c>
      <c r="C214" s="453" t="s">
        <v>1092</v>
      </c>
      <c r="D214" s="444" t="s">
        <v>950</v>
      </c>
      <c r="I214" s="384" t="s">
        <v>1298</v>
      </c>
    </row>
    <row r="215" spans="1:9" customFormat="1" x14ac:dyDescent="0.2">
      <c r="A215" s="444" t="s">
        <v>437</v>
      </c>
      <c r="B215" s="444" t="s">
        <v>438</v>
      </c>
      <c r="C215" s="453" t="s">
        <v>1092</v>
      </c>
      <c r="D215" s="444" t="s">
        <v>950</v>
      </c>
      <c r="I215" s="384" t="s">
        <v>1300</v>
      </c>
    </row>
    <row r="216" spans="1:9" customFormat="1" x14ac:dyDescent="0.2">
      <c r="A216" s="444" t="s">
        <v>439</v>
      </c>
      <c r="B216" s="444" t="s">
        <v>440</v>
      </c>
      <c r="C216" s="453" t="s">
        <v>1097</v>
      </c>
      <c r="D216" s="444" t="s">
        <v>1098</v>
      </c>
      <c r="I216" s="384" t="s">
        <v>750</v>
      </c>
    </row>
    <row r="217" spans="1:9" customFormat="1" x14ac:dyDescent="0.2">
      <c r="A217" s="444" t="s">
        <v>346</v>
      </c>
      <c r="B217" s="444" t="s">
        <v>347</v>
      </c>
      <c r="C217" s="453" t="s">
        <v>1092</v>
      </c>
      <c r="D217" s="444" t="s">
        <v>341</v>
      </c>
      <c r="I217" s="384" t="s">
        <v>1435</v>
      </c>
    </row>
    <row r="218" spans="1:9" customFormat="1" x14ac:dyDescent="0.2">
      <c r="A218" s="444" t="s">
        <v>1620</v>
      </c>
      <c r="B218" s="444" t="s">
        <v>1710</v>
      </c>
      <c r="C218" s="454" t="s">
        <v>1097</v>
      </c>
      <c r="D218" s="448" t="s">
        <v>1098</v>
      </c>
      <c r="I218" s="384" t="s">
        <v>1437</v>
      </c>
    </row>
    <row r="219" spans="1:9" customFormat="1" x14ac:dyDescent="0.2">
      <c r="A219" s="444" t="s">
        <v>1621</v>
      </c>
      <c r="B219" s="444" t="s">
        <v>1711</v>
      </c>
      <c r="C219" s="454" t="s">
        <v>1097</v>
      </c>
      <c r="D219" s="448" t="s">
        <v>1098</v>
      </c>
      <c r="I219" s="384" t="s">
        <v>752</v>
      </c>
    </row>
    <row r="220" spans="1:9" customFormat="1" x14ac:dyDescent="0.2">
      <c r="A220" s="444" t="s">
        <v>441</v>
      </c>
      <c r="B220" s="444" t="s">
        <v>442</v>
      </c>
      <c r="C220" s="453" t="s">
        <v>1097</v>
      </c>
      <c r="D220" s="444" t="s">
        <v>1098</v>
      </c>
      <c r="I220" s="384" t="s">
        <v>754</v>
      </c>
    </row>
    <row r="221" spans="1:9" customFormat="1" x14ac:dyDescent="0.2">
      <c r="A221" s="444" t="s">
        <v>443</v>
      </c>
      <c r="B221" s="444" t="s">
        <v>444</v>
      </c>
      <c r="C221" s="453" t="s">
        <v>1097</v>
      </c>
      <c r="D221" s="444" t="s">
        <v>1451</v>
      </c>
      <c r="I221" s="384" t="s">
        <v>206</v>
      </c>
    </row>
    <row r="222" spans="1:9" customFormat="1" x14ac:dyDescent="0.2">
      <c r="A222" s="444" t="s">
        <v>445</v>
      </c>
      <c r="B222" s="444" t="s">
        <v>446</v>
      </c>
      <c r="C222" s="453" t="s">
        <v>1097</v>
      </c>
      <c r="D222" s="444" t="s">
        <v>1451</v>
      </c>
      <c r="I222" s="384" t="s">
        <v>208</v>
      </c>
    </row>
    <row r="223" spans="1:9" customFormat="1" x14ac:dyDescent="0.2">
      <c r="A223" s="444" t="s">
        <v>447</v>
      </c>
      <c r="B223" s="444" t="s">
        <v>448</v>
      </c>
      <c r="C223" s="453" t="s">
        <v>1097</v>
      </c>
      <c r="D223" s="444" t="s">
        <v>1451</v>
      </c>
      <c r="I223" s="384" t="s">
        <v>209</v>
      </c>
    </row>
    <row r="224" spans="1:9" customFormat="1" x14ac:dyDescent="0.2">
      <c r="A224" s="444" t="s">
        <v>449</v>
      </c>
      <c r="B224" s="444" t="s">
        <v>450</v>
      </c>
      <c r="C224" s="453" t="s">
        <v>1097</v>
      </c>
      <c r="D224" s="444" t="s">
        <v>1451</v>
      </c>
      <c r="I224" s="384" t="s">
        <v>217</v>
      </c>
    </row>
    <row r="225" spans="1:9" customFormat="1" x14ac:dyDescent="0.2">
      <c r="A225" s="444" t="s">
        <v>451</v>
      </c>
      <c r="B225" s="444" t="s">
        <v>452</v>
      </c>
      <c r="C225" s="453" t="s">
        <v>1097</v>
      </c>
      <c r="D225" s="444" t="s">
        <v>1451</v>
      </c>
      <c r="I225" s="384" t="s">
        <v>219</v>
      </c>
    </row>
    <row r="226" spans="1:9" customFormat="1" x14ac:dyDescent="0.2">
      <c r="A226" s="444" t="s">
        <v>453</v>
      </c>
      <c r="B226" s="444" t="s">
        <v>454</v>
      </c>
      <c r="C226" s="453" t="s">
        <v>1097</v>
      </c>
      <c r="D226" s="444" t="s">
        <v>1451</v>
      </c>
      <c r="I226" s="384" t="s">
        <v>221</v>
      </c>
    </row>
    <row r="227" spans="1:9" customFormat="1" x14ac:dyDescent="0.2">
      <c r="A227" s="444" t="s">
        <v>455</v>
      </c>
      <c r="B227" s="444" t="s">
        <v>456</v>
      </c>
      <c r="C227" s="453" t="s">
        <v>1097</v>
      </c>
      <c r="D227" s="444" t="s">
        <v>1451</v>
      </c>
      <c r="I227" s="384" t="s">
        <v>1638</v>
      </c>
    </row>
    <row r="228" spans="1:9" customFormat="1" x14ac:dyDescent="0.2">
      <c r="A228" s="444" t="s">
        <v>457</v>
      </c>
      <c r="B228" s="444" t="s">
        <v>1528</v>
      </c>
      <c r="C228" s="453" t="s">
        <v>1097</v>
      </c>
      <c r="D228" s="444" t="s">
        <v>1451</v>
      </c>
      <c r="I228" s="384" t="s">
        <v>1639</v>
      </c>
    </row>
    <row r="229" spans="1:9" customFormat="1" x14ac:dyDescent="0.2">
      <c r="A229" s="444" t="s">
        <v>458</v>
      </c>
      <c r="B229" s="444" t="s">
        <v>459</v>
      </c>
      <c r="C229" s="453" t="s">
        <v>1097</v>
      </c>
      <c r="D229" s="444" t="s">
        <v>1451</v>
      </c>
      <c r="I229" s="384" t="s">
        <v>1640</v>
      </c>
    </row>
    <row r="230" spans="1:9" customFormat="1" x14ac:dyDescent="0.2">
      <c r="A230" s="444" t="s">
        <v>460</v>
      </c>
      <c r="B230" s="444" t="s">
        <v>461</v>
      </c>
      <c r="C230" s="453" t="s">
        <v>1097</v>
      </c>
      <c r="D230" s="444" t="s">
        <v>1098</v>
      </c>
      <c r="I230" s="384" t="s">
        <v>1641</v>
      </c>
    </row>
    <row r="231" spans="1:9" customFormat="1" x14ac:dyDescent="0.2">
      <c r="A231" s="444" t="s">
        <v>462</v>
      </c>
      <c r="B231" s="444" t="s">
        <v>463</v>
      </c>
      <c r="C231" s="453" t="s">
        <v>1097</v>
      </c>
      <c r="D231" s="444" t="s">
        <v>1098</v>
      </c>
      <c r="I231" s="384" t="s">
        <v>1642</v>
      </c>
    </row>
    <row r="232" spans="1:9" customFormat="1" x14ac:dyDescent="0.2">
      <c r="A232" s="444" t="s">
        <v>464</v>
      </c>
      <c r="B232" s="444" t="s">
        <v>1408</v>
      </c>
      <c r="C232" s="453" t="s">
        <v>1097</v>
      </c>
      <c r="D232" s="444" t="s">
        <v>1098</v>
      </c>
      <c r="I232" s="384" t="s">
        <v>1643</v>
      </c>
    </row>
    <row r="233" spans="1:9" customFormat="1" x14ac:dyDescent="0.2">
      <c r="A233" s="444" t="s">
        <v>465</v>
      </c>
      <c r="B233" s="444" t="s">
        <v>466</v>
      </c>
      <c r="C233" s="453" t="s">
        <v>1097</v>
      </c>
      <c r="D233" s="444" t="s">
        <v>1098</v>
      </c>
      <c r="I233" s="384" t="s">
        <v>1644</v>
      </c>
    </row>
    <row r="234" spans="1:9" customFormat="1" x14ac:dyDescent="0.2">
      <c r="A234" s="444" t="s">
        <v>467</v>
      </c>
      <c r="B234" s="444" t="s">
        <v>468</v>
      </c>
      <c r="C234" s="453" t="s">
        <v>1097</v>
      </c>
      <c r="D234" s="444" t="s">
        <v>1098</v>
      </c>
      <c r="I234" s="384" t="s">
        <v>1645</v>
      </c>
    </row>
    <row r="235" spans="1:9" customFormat="1" x14ac:dyDescent="0.2">
      <c r="A235" s="444" t="s">
        <v>469</v>
      </c>
      <c r="B235" s="444" t="s">
        <v>470</v>
      </c>
      <c r="C235" s="453" t="s">
        <v>1097</v>
      </c>
      <c r="D235" s="444" t="s">
        <v>1098</v>
      </c>
      <c r="I235" s="384" t="s">
        <v>1646</v>
      </c>
    </row>
    <row r="236" spans="1:9" customFormat="1" x14ac:dyDescent="0.2">
      <c r="A236" s="444" t="s">
        <v>471</v>
      </c>
      <c r="B236" s="444" t="s">
        <v>472</v>
      </c>
      <c r="C236" s="453" t="s">
        <v>1097</v>
      </c>
      <c r="D236" s="444" t="s">
        <v>1098</v>
      </c>
      <c r="I236" s="384" t="s">
        <v>1365</v>
      </c>
    </row>
    <row r="237" spans="1:9" customFormat="1" x14ac:dyDescent="0.2">
      <c r="A237" s="444" t="s">
        <v>473</v>
      </c>
      <c r="B237" s="444" t="s">
        <v>474</v>
      </c>
      <c r="C237" s="453" t="s">
        <v>1092</v>
      </c>
      <c r="D237" s="444" t="s">
        <v>341</v>
      </c>
      <c r="I237" s="384" t="s">
        <v>1248</v>
      </c>
    </row>
    <row r="238" spans="1:9" customFormat="1" x14ac:dyDescent="0.2">
      <c r="A238" s="444" t="s">
        <v>475</v>
      </c>
      <c r="B238" s="444" t="s">
        <v>476</v>
      </c>
      <c r="C238" s="453" t="s">
        <v>1092</v>
      </c>
      <c r="D238" s="444" t="s">
        <v>341</v>
      </c>
      <c r="I238" s="384" t="s">
        <v>1021</v>
      </c>
    </row>
    <row r="239" spans="1:9" customFormat="1" x14ac:dyDescent="0.2">
      <c r="A239" s="444" t="s">
        <v>477</v>
      </c>
      <c r="B239" s="444" t="s">
        <v>478</v>
      </c>
      <c r="C239" s="453" t="s">
        <v>1092</v>
      </c>
      <c r="D239" s="444" t="s">
        <v>341</v>
      </c>
      <c r="I239" s="384" t="s">
        <v>1032</v>
      </c>
    </row>
    <row r="240" spans="1:9" customFormat="1" x14ac:dyDescent="0.2">
      <c r="A240" s="444" t="s">
        <v>1327</v>
      </c>
      <c r="B240" s="444" t="s">
        <v>1328</v>
      </c>
      <c r="C240" s="453" t="s">
        <v>1092</v>
      </c>
      <c r="D240" s="444" t="s">
        <v>1113</v>
      </c>
      <c r="I240" s="384" t="s">
        <v>1138</v>
      </c>
    </row>
    <row r="241" spans="1:9" customFormat="1" x14ac:dyDescent="0.2">
      <c r="A241" s="444" t="s">
        <v>479</v>
      </c>
      <c r="B241" s="444" t="s">
        <v>480</v>
      </c>
      <c r="C241" s="453" t="s">
        <v>1092</v>
      </c>
      <c r="D241" s="444" t="s">
        <v>950</v>
      </c>
      <c r="I241" s="384" t="s">
        <v>255</v>
      </c>
    </row>
    <row r="242" spans="1:9" customFormat="1" x14ac:dyDescent="0.2">
      <c r="A242" s="444" t="s">
        <v>481</v>
      </c>
      <c r="B242" s="444" t="s">
        <v>482</v>
      </c>
      <c r="C242" s="453" t="s">
        <v>1092</v>
      </c>
      <c r="D242" s="444" t="s">
        <v>950</v>
      </c>
      <c r="I242" s="384" t="s">
        <v>259</v>
      </c>
    </row>
    <row r="243" spans="1:9" customFormat="1" x14ac:dyDescent="0.2">
      <c r="A243" s="444" t="s">
        <v>483</v>
      </c>
      <c r="B243" s="444" t="s">
        <v>483</v>
      </c>
      <c r="C243" s="453" t="s">
        <v>1092</v>
      </c>
      <c r="D243" s="444" t="s">
        <v>341</v>
      </c>
      <c r="I243" s="384" t="s">
        <v>1758</v>
      </c>
    </row>
    <row r="244" spans="1:9" customFormat="1" x14ac:dyDescent="0.2">
      <c r="A244" s="444" t="s">
        <v>484</v>
      </c>
      <c r="B244" s="444" t="s">
        <v>485</v>
      </c>
      <c r="C244" s="453" t="s">
        <v>1092</v>
      </c>
      <c r="D244" s="444" t="s">
        <v>341</v>
      </c>
      <c r="I244" s="384" t="s">
        <v>1759</v>
      </c>
    </row>
    <row r="245" spans="1:9" customFormat="1" x14ac:dyDescent="0.2">
      <c r="A245" s="444" t="s">
        <v>486</v>
      </c>
      <c r="B245" s="444" t="s">
        <v>487</v>
      </c>
      <c r="C245" s="453" t="s">
        <v>1092</v>
      </c>
      <c r="D245" s="444" t="s">
        <v>341</v>
      </c>
      <c r="I245" s="384" t="s">
        <v>1760</v>
      </c>
    </row>
    <row r="246" spans="1:9" customFormat="1" x14ac:dyDescent="0.2">
      <c r="A246" s="444" t="s">
        <v>488</v>
      </c>
      <c r="B246" s="444" t="s">
        <v>1192</v>
      </c>
      <c r="C246" s="453" t="s">
        <v>1092</v>
      </c>
      <c r="D246" s="444" t="s">
        <v>950</v>
      </c>
      <c r="I246" s="384" t="s">
        <v>1761</v>
      </c>
    </row>
    <row r="247" spans="1:9" customFormat="1" x14ac:dyDescent="0.2">
      <c r="A247" s="444" t="s">
        <v>373</v>
      </c>
      <c r="B247" s="444" t="s">
        <v>374</v>
      </c>
      <c r="C247" s="453" t="s">
        <v>1092</v>
      </c>
      <c r="D247" s="444" t="s">
        <v>341</v>
      </c>
      <c r="I247" s="384" t="s">
        <v>269</v>
      </c>
    </row>
    <row r="248" spans="1:9" customFormat="1" x14ac:dyDescent="0.2">
      <c r="A248" s="444" t="s">
        <v>375</v>
      </c>
      <c r="B248" s="444" t="s">
        <v>376</v>
      </c>
      <c r="C248" s="453" t="s">
        <v>1092</v>
      </c>
      <c r="D248" s="444" t="s">
        <v>341</v>
      </c>
      <c r="I248" s="384" t="s">
        <v>285</v>
      </c>
    </row>
    <row r="249" spans="1:9" customFormat="1" x14ac:dyDescent="0.2">
      <c r="A249" s="444" t="s">
        <v>1486</v>
      </c>
      <c r="B249" s="444" t="s">
        <v>1486</v>
      </c>
      <c r="C249" s="453" t="s">
        <v>1092</v>
      </c>
      <c r="D249" s="444" t="s">
        <v>341</v>
      </c>
      <c r="I249" s="384" t="s">
        <v>286</v>
      </c>
    </row>
    <row r="250" spans="1:9" customFormat="1" x14ac:dyDescent="0.2">
      <c r="A250" s="444" t="s">
        <v>377</v>
      </c>
      <c r="B250" s="444" t="s">
        <v>377</v>
      </c>
      <c r="C250" s="453" t="s">
        <v>1092</v>
      </c>
      <c r="D250" s="444" t="s">
        <v>341</v>
      </c>
      <c r="I250" s="384" t="s">
        <v>294</v>
      </c>
    </row>
    <row r="251" spans="1:9" customFormat="1" x14ac:dyDescent="0.2">
      <c r="A251" s="444" t="s">
        <v>378</v>
      </c>
      <c r="B251" s="444" t="s">
        <v>379</v>
      </c>
      <c r="C251" s="453" t="s">
        <v>1092</v>
      </c>
      <c r="D251" s="444" t="s">
        <v>341</v>
      </c>
      <c r="I251" s="384" t="s">
        <v>868</v>
      </c>
    </row>
    <row r="252" spans="1:9" customFormat="1" x14ac:dyDescent="0.2">
      <c r="A252" s="444" t="s">
        <v>1164</v>
      </c>
      <c r="B252" s="444" t="s">
        <v>1193</v>
      </c>
      <c r="C252" s="453" t="s">
        <v>1097</v>
      </c>
      <c r="D252" s="444" t="s">
        <v>950</v>
      </c>
      <c r="I252" s="384" t="s">
        <v>38</v>
      </c>
    </row>
    <row r="253" spans="1:9" customFormat="1" x14ac:dyDescent="0.2">
      <c r="A253" s="444" t="s">
        <v>1662</v>
      </c>
      <c r="B253" s="444" t="s">
        <v>1712</v>
      </c>
      <c r="C253" s="454" t="s">
        <v>1097</v>
      </c>
      <c r="D253" s="448" t="s">
        <v>1098</v>
      </c>
      <c r="I253" s="384" t="s">
        <v>335</v>
      </c>
    </row>
    <row r="254" spans="1:9" customFormat="1" x14ac:dyDescent="0.2">
      <c r="A254" s="444" t="s">
        <v>1165</v>
      </c>
      <c r="B254" s="444" t="s">
        <v>894</v>
      </c>
      <c r="C254" s="453" t="s">
        <v>1097</v>
      </c>
      <c r="D254" s="444" t="s">
        <v>1098</v>
      </c>
      <c r="I254" s="384" t="s">
        <v>337</v>
      </c>
    </row>
    <row r="255" spans="1:9" customFormat="1" x14ac:dyDescent="0.2">
      <c r="A255" s="444" t="s">
        <v>348</v>
      </c>
      <c r="B255" s="444" t="s">
        <v>349</v>
      </c>
      <c r="C255" s="453" t="s">
        <v>1097</v>
      </c>
      <c r="D255" s="444" t="s">
        <v>1098</v>
      </c>
      <c r="I255" s="384" t="s">
        <v>339</v>
      </c>
    </row>
    <row r="256" spans="1:9" customFormat="1" x14ac:dyDescent="0.2">
      <c r="A256" s="444" t="s">
        <v>1487</v>
      </c>
      <c r="B256" s="444" t="s">
        <v>1529</v>
      </c>
      <c r="C256" s="453" t="s">
        <v>1097</v>
      </c>
      <c r="D256" s="444" t="s">
        <v>1098</v>
      </c>
      <c r="I256" s="384" t="s">
        <v>1648</v>
      </c>
    </row>
    <row r="257" spans="1:9" customFormat="1" x14ac:dyDescent="0.2">
      <c r="A257" s="444" t="s">
        <v>1663</v>
      </c>
      <c r="B257" s="444" t="s">
        <v>1713</v>
      </c>
      <c r="C257" s="454" t="s">
        <v>1097</v>
      </c>
      <c r="D257" s="448" t="s">
        <v>1098</v>
      </c>
      <c r="I257" s="384" t="s">
        <v>909</v>
      </c>
    </row>
    <row r="258" spans="1:9" customFormat="1" x14ac:dyDescent="0.2">
      <c r="A258" s="444" t="s">
        <v>895</v>
      </c>
      <c r="B258" s="444" t="s">
        <v>101</v>
      </c>
      <c r="C258" s="453" t="s">
        <v>1092</v>
      </c>
      <c r="D258" s="444" t="s">
        <v>341</v>
      </c>
      <c r="I258" s="384" t="s">
        <v>1649</v>
      </c>
    </row>
    <row r="259" spans="1:9" customFormat="1" x14ac:dyDescent="0.2">
      <c r="A259" s="444" t="s">
        <v>1194</v>
      </c>
      <c r="B259" s="444" t="s">
        <v>1195</v>
      </c>
      <c r="C259" s="453" t="s">
        <v>1092</v>
      </c>
      <c r="D259" s="444" t="s">
        <v>1113</v>
      </c>
      <c r="I259" s="384" t="s">
        <v>1650</v>
      </c>
    </row>
    <row r="260" spans="1:9" customFormat="1" x14ac:dyDescent="0.2">
      <c r="A260" s="444" t="s">
        <v>102</v>
      </c>
      <c r="B260" s="444" t="s">
        <v>103</v>
      </c>
      <c r="C260" s="453" t="s">
        <v>1092</v>
      </c>
      <c r="D260" s="444" t="s">
        <v>341</v>
      </c>
      <c r="I260" s="384" t="s">
        <v>1651</v>
      </c>
    </row>
    <row r="261" spans="1:9" customFormat="1" x14ac:dyDescent="0.2">
      <c r="A261" s="444" t="s">
        <v>104</v>
      </c>
      <c r="B261" s="444" t="s">
        <v>105</v>
      </c>
      <c r="C261" s="453" t="s">
        <v>1092</v>
      </c>
      <c r="D261" s="444" t="s">
        <v>341</v>
      </c>
      <c r="I261" s="384" t="s">
        <v>1652</v>
      </c>
    </row>
    <row r="262" spans="1:9" customFormat="1" x14ac:dyDescent="0.2">
      <c r="A262" s="444" t="s">
        <v>106</v>
      </c>
      <c r="B262" s="444" t="s">
        <v>107</v>
      </c>
      <c r="C262" s="453" t="s">
        <v>1092</v>
      </c>
      <c r="D262" s="444" t="s">
        <v>341</v>
      </c>
      <c r="I262" s="384" t="s">
        <v>1653</v>
      </c>
    </row>
    <row r="263" spans="1:9" customFormat="1" x14ac:dyDescent="0.2">
      <c r="A263" s="444" t="s">
        <v>108</v>
      </c>
      <c r="B263" s="444" t="s">
        <v>109</v>
      </c>
      <c r="C263" s="453" t="s">
        <v>1092</v>
      </c>
      <c r="D263" s="444" t="s">
        <v>341</v>
      </c>
      <c r="I263" s="384" t="s">
        <v>930</v>
      </c>
    </row>
    <row r="264" spans="1:9" customFormat="1" x14ac:dyDescent="0.2">
      <c r="A264" s="444" t="s">
        <v>110</v>
      </c>
      <c r="B264" s="444" t="s">
        <v>111</v>
      </c>
      <c r="C264" s="453" t="s">
        <v>1092</v>
      </c>
      <c r="D264" s="444" t="s">
        <v>341</v>
      </c>
      <c r="I264" s="384" t="s">
        <v>933</v>
      </c>
    </row>
    <row r="265" spans="1:9" customFormat="1" x14ac:dyDescent="0.2">
      <c r="A265" s="444" t="s">
        <v>1196</v>
      </c>
      <c r="B265" s="444" t="s">
        <v>1196</v>
      </c>
      <c r="C265" s="453" t="s">
        <v>1092</v>
      </c>
      <c r="D265" s="444" t="s">
        <v>341</v>
      </c>
      <c r="I265" s="384" t="s">
        <v>934</v>
      </c>
    </row>
    <row r="266" spans="1:9" customFormat="1" x14ac:dyDescent="0.2">
      <c r="A266" s="444" t="s">
        <v>112</v>
      </c>
      <c r="B266" s="444" t="s">
        <v>113</v>
      </c>
      <c r="C266" s="453" t="s">
        <v>1092</v>
      </c>
      <c r="D266" s="444" t="s">
        <v>341</v>
      </c>
      <c r="I266" s="384" t="s">
        <v>781</v>
      </c>
    </row>
    <row r="267" spans="1:9" customFormat="1" x14ac:dyDescent="0.2">
      <c r="A267" s="444" t="s">
        <v>114</v>
      </c>
      <c r="B267" s="444" t="s">
        <v>115</v>
      </c>
      <c r="C267" s="453" t="s">
        <v>1092</v>
      </c>
      <c r="D267" s="444" t="s">
        <v>341</v>
      </c>
      <c r="I267" s="384" t="s">
        <v>788</v>
      </c>
    </row>
    <row r="268" spans="1:9" customFormat="1" x14ac:dyDescent="0.2">
      <c r="A268" s="444" t="s">
        <v>116</v>
      </c>
      <c r="B268" s="444" t="s">
        <v>117</v>
      </c>
      <c r="C268" s="453" t="s">
        <v>1092</v>
      </c>
      <c r="D268" s="444" t="s">
        <v>341</v>
      </c>
    </row>
    <row r="269" spans="1:9" customFormat="1" x14ac:dyDescent="0.2">
      <c r="A269" s="444" t="s">
        <v>1664</v>
      </c>
      <c r="B269" s="444" t="s">
        <v>1714</v>
      </c>
      <c r="C269" s="454" t="s">
        <v>1092</v>
      </c>
      <c r="D269" s="448" t="s">
        <v>950</v>
      </c>
    </row>
    <row r="270" spans="1:9" customFormat="1" x14ac:dyDescent="0.2">
      <c r="A270" s="444" t="s">
        <v>118</v>
      </c>
      <c r="B270" s="444" t="s">
        <v>119</v>
      </c>
      <c r="C270" s="453" t="s">
        <v>1092</v>
      </c>
      <c r="D270" s="444" t="s">
        <v>1113</v>
      </c>
    </row>
    <row r="271" spans="1:9" customFormat="1" x14ac:dyDescent="0.2">
      <c r="A271" s="444" t="s">
        <v>120</v>
      </c>
      <c r="B271" s="444" t="s">
        <v>121</v>
      </c>
      <c r="C271" s="453" t="s">
        <v>1092</v>
      </c>
      <c r="D271" s="444" t="s">
        <v>1113</v>
      </c>
    </row>
    <row r="272" spans="1:9" customFormat="1" x14ac:dyDescent="0.2">
      <c r="A272" s="444" t="s">
        <v>122</v>
      </c>
      <c r="B272" s="444" t="s">
        <v>1197</v>
      </c>
      <c r="C272" s="453" t="s">
        <v>1092</v>
      </c>
      <c r="D272" s="444" t="s">
        <v>1113</v>
      </c>
    </row>
    <row r="273" spans="1:4" customFormat="1" x14ac:dyDescent="0.2">
      <c r="A273" s="444" t="s">
        <v>123</v>
      </c>
      <c r="B273" s="444" t="s">
        <v>124</v>
      </c>
      <c r="C273" s="453" t="s">
        <v>1097</v>
      </c>
      <c r="D273" s="444" t="s">
        <v>1098</v>
      </c>
    </row>
    <row r="274" spans="1:4" customFormat="1" x14ac:dyDescent="0.2">
      <c r="A274" s="444" t="s">
        <v>125</v>
      </c>
      <c r="B274" s="444" t="s">
        <v>126</v>
      </c>
      <c r="C274" s="453" t="s">
        <v>1097</v>
      </c>
      <c r="D274" s="444" t="s">
        <v>1098</v>
      </c>
    </row>
    <row r="275" spans="1:4" customFormat="1" x14ac:dyDescent="0.2">
      <c r="A275" s="444" t="s">
        <v>127</v>
      </c>
      <c r="B275" s="444" t="s">
        <v>128</v>
      </c>
      <c r="C275" s="453" t="s">
        <v>1097</v>
      </c>
      <c r="D275" s="444" t="s">
        <v>1098</v>
      </c>
    </row>
    <row r="276" spans="1:4" customFormat="1" x14ac:dyDescent="0.2">
      <c r="A276" s="444" t="s">
        <v>129</v>
      </c>
      <c r="B276" s="444" t="s">
        <v>130</v>
      </c>
      <c r="C276" s="453" t="s">
        <v>1097</v>
      </c>
      <c r="D276" s="444" t="s">
        <v>1098</v>
      </c>
    </row>
    <row r="277" spans="1:4" customFormat="1" x14ac:dyDescent="0.2">
      <c r="A277" s="444" t="s">
        <v>1665</v>
      </c>
      <c r="B277" s="444" t="s">
        <v>1715</v>
      </c>
      <c r="C277" s="454" t="s">
        <v>1097</v>
      </c>
      <c r="D277" s="448" t="s">
        <v>949</v>
      </c>
    </row>
    <row r="278" spans="1:4" customFormat="1" x14ac:dyDescent="0.2">
      <c r="A278" s="444" t="s">
        <v>131</v>
      </c>
      <c r="B278" s="444" t="s">
        <v>132</v>
      </c>
      <c r="C278" s="453" t="s">
        <v>1092</v>
      </c>
      <c r="D278" s="444" t="s">
        <v>341</v>
      </c>
    </row>
    <row r="279" spans="1:4" customFormat="1" x14ac:dyDescent="0.2">
      <c r="A279" s="444" t="s">
        <v>133</v>
      </c>
      <c r="B279" s="444" t="s">
        <v>134</v>
      </c>
      <c r="C279" s="453" t="s">
        <v>1097</v>
      </c>
      <c r="D279" s="444" t="s">
        <v>949</v>
      </c>
    </row>
    <row r="280" spans="1:4" customFormat="1" x14ac:dyDescent="0.2">
      <c r="A280" s="444" t="s">
        <v>135</v>
      </c>
      <c r="B280" s="444" t="s">
        <v>136</v>
      </c>
      <c r="C280" s="453" t="s">
        <v>1097</v>
      </c>
      <c r="D280" s="444" t="s">
        <v>949</v>
      </c>
    </row>
    <row r="281" spans="1:4" customFormat="1" x14ac:dyDescent="0.2">
      <c r="A281" s="444" t="s">
        <v>137</v>
      </c>
      <c r="B281" s="444" t="s">
        <v>138</v>
      </c>
      <c r="C281" s="453" t="s">
        <v>1097</v>
      </c>
      <c r="D281" s="444" t="s">
        <v>949</v>
      </c>
    </row>
    <row r="282" spans="1:4" customFormat="1" x14ac:dyDescent="0.2">
      <c r="A282" s="444" t="s">
        <v>139</v>
      </c>
      <c r="B282" s="444" t="s">
        <v>140</v>
      </c>
      <c r="C282" s="453" t="s">
        <v>1097</v>
      </c>
      <c r="D282" s="444" t="s">
        <v>949</v>
      </c>
    </row>
    <row r="283" spans="1:4" customFormat="1" x14ac:dyDescent="0.2">
      <c r="A283" s="444" t="s">
        <v>1198</v>
      </c>
      <c r="B283" s="444" t="s">
        <v>1198</v>
      </c>
      <c r="C283" s="453" t="s">
        <v>1097</v>
      </c>
      <c r="D283" s="444" t="s">
        <v>949</v>
      </c>
    </row>
    <row r="284" spans="1:4" customFormat="1" x14ac:dyDescent="0.2">
      <c r="A284" s="444" t="s">
        <v>1666</v>
      </c>
      <c r="B284" s="444" t="s">
        <v>1716</v>
      </c>
      <c r="C284" s="454" t="s">
        <v>1092</v>
      </c>
      <c r="D284" s="448" t="s">
        <v>341</v>
      </c>
    </row>
    <row r="285" spans="1:4" customFormat="1" x14ac:dyDescent="0.2">
      <c r="A285" s="444" t="s">
        <v>141</v>
      </c>
      <c r="B285" s="444" t="s">
        <v>142</v>
      </c>
      <c r="C285" s="453" t="s">
        <v>1092</v>
      </c>
      <c r="D285" s="444" t="s">
        <v>950</v>
      </c>
    </row>
    <row r="286" spans="1:4" customFormat="1" x14ac:dyDescent="0.2">
      <c r="A286" s="444" t="s">
        <v>181</v>
      </c>
      <c r="B286" s="444" t="s">
        <v>182</v>
      </c>
      <c r="C286" s="453" t="s">
        <v>1092</v>
      </c>
      <c r="D286" s="444" t="s">
        <v>341</v>
      </c>
    </row>
    <row r="287" spans="1:4" customFormat="1" x14ac:dyDescent="0.2">
      <c r="A287" s="444" t="s">
        <v>183</v>
      </c>
      <c r="B287" s="444" t="s">
        <v>184</v>
      </c>
      <c r="C287" s="453" t="s">
        <v>1092</v>
      </c>
      <c r="D287" s="444" t="s">
        <v>341</v>
      </c>
    </row>
    <row r="288" spans="1:4" customFormat="1" x14ac:dyDescent="0.2">
      <c r="A288" s="444" t="s">
        <v>185</v>
      </c>
      <c r="B288" s="444" t="s">
        <v>1199</v>
      </c>
      <c r="C288" s="453" t="s">
        <v>1092</v>
      </c>
      <c r="D288" s="444" t="s">
        <v>950</v>
      </c>
    </row>
    <row r="289" spans="1:4" customFormat="1" x14ac:dyDescent="0.2">
      <c r="A289" s="444" t="s">
        <v>1488</v>
      </c>
      <c r="B289" s="444" t="s">
        <v>1530</v>
      </c>
      <c r="C289" s="453" t="s">
        <v>1092</v>
      </c>
      <c r="D289" s="444" t="s">
        <v>341</v>
      </c>
    </row>
    <row r="290" spans="1:4" customFormat="1" x14ac:dyDescent="0.2">
      <c r="A290" s="444" t="s">
        <v>186</v>
      </c>
      <c r="B290" s="444" t="s">
        <v>1200</v>
      </c>
      <c r="C290" s="453" t="s">
        <v>1092</v>
      </c>
      <c r="D290" s="444" t="s">
        <v>1113</v>
      </c>
    </row>
    <row r="291" spans="1:4" customFormat="1" x14ac:dyDescent="0.2">
      <c r="A291" s="444" t="s">
        <v>938</v>
      </c>
      <c r="B291" s="444" t="s">
        <v>1717</v>
      </c>
      <c r="C291" s="453" t="s">
        <v>1092</v>
      </c>
      <c r="D291" s="444" t="s">
        <v>341</v>
      </c>
    </row>
    <row r="292" spans="1:4" customFormat="1" x14ac:dyDescent="0.2">
      <c r="A292" s="444" t="s">
        <v>818</v>
      </c>
      <c r="B292" s="444" t="s">
        <v>1201</v>
      </c>
      <c r="C292" s="453" t="s">
        <v>1092</v>
      </c>
      <c r="D292" s="444" t="s">
        <v>341</v>
      </c>
    </row>
    <row r="293" spans="1:4" customFormat="1" x14ac:dyDescent="0.2">
      <c r="A293" s="444" t="s">
        <v>819</v>
      </c>
      <c r="B293" s="444" t="s">
        <v>1202</v>
      </c>
      <c r="C293" s="453" t="s">
        <v>1092</v>
      </c>
      <c r="D293" s="444" t="s">
        <v>341</v>
      </c>
    </row>
    <row r="294" spans="1:4" customFormat="1" x14ac:dyDescent="0.2">
      <c r="A294" s="444" t="s">
        <v>820</v>
      </c>
      <c r="B294" s="444" t="s">
        <v>821</v>
      </c>
      <c r="C294" s="453" t="s">
        <v>1092</v>
      </c>
      <c r="D294" s="444" t="s">
        <v>341</v>
      </c>
    </row>
    <row r="295" spans="1:4" customFormat="1" x14ac:dyDescent="0.2">
      <c r="A295" s="444" t="s">
        <v>822</v>
      </c>
      <c r="B295" s="444" t="s">
        <v>823</v>
      </c>
      <c r="C295" s="453" t="s">
        <v>1092</v>
      </c>
      <c r="D295" s="444" t="s">
        <v>341</v>
      </c>
    </row>
    <row r="296" spans="1:4" customFormat="1" x14ac:dyDescent="0.2">
      <c r="A296" s="444" t="s">
        <v>824</v>
      </c>
      <c r="B296" s="444" t="s">
        <v>825</v>
      </c>
      <c r="C296" s="453" t="s">
        <v>1092</v>
      </c>
      <c r="D296" s="444" t="s">
        <v>341</v>
      </c>
    </row>
    <row r="297" spans="1:4" customFormat="1" x14ac:dyDescent="0.2">
      <c r="A297" s="444" t="s">
        <v>826</v>
      </c>
      <c r="B297" s="444" t="s">
        <v>827</v>
      </c>
      <c r="C297" s="453" t="s">
        <v>1097</v>
      </c>
      <c r="D297" s="444" t="s">
        <v>1098</v>
      </c>
    </row>
    <row r="298" spans="1:4" customFormat="1" x14ac:dyDescent="0.2">
      <c r="A298" s="444" t="s">
        <v>828</v>
      </c>
      <c r="B298" s="444" t="s">
        <v>829</v>
      </c>
      <c r="C298" s="453" t="s">
        <v>1092</v>
      </c>
      <c r="D298" s="444" t="s">
        <v>950</v>
      </c>
    </row>
    <row r="299" spans="1:4" customFormat="1" x14ac:dyDescent="0.2">
      <c r="A299" s="444" t="s">
        <v>830</v>
      </c>
      <c r="B299" s="444" t="s">
        <v>831</v>
      </c>
      <c r="C299" s="453" t="s">
        <v>1092</v>
      </c>
      <c r="D299" s="444" t="s">
        <v>950</v>
      </c>
    </row>
    <row r="300" spans="1:4" customFormat="1" x14ac:dyDescent="0.2">
      <c r="A300" s="444" t="s">
        <v>1409</v>
      </c>
      <c r="B300" s="444" t="s">
        <v>1410</v>
      </c>
      <c r="C300" s="453" t="s">
        <v>1092</v>
      </c>
      <c r="D300" s="444" t="s">
        <v>950</v>
      </c>
    </row>
    <row r="301" spans="1:4" customFormat="1" x14ac:dyDescent="0.2">
      <c r="A301" s="444" t="s">
        <v>832</v>
      </c>
      <c r="B301" s="444" t="s">
        <v>833</v>
      </c>
      <c r="C301" s="453" t="s">
        <v>1092</v>
      </c>
      <c r="D301" s="444" t="s">
        <v>950</v>
      </c>
    </row>
    <row r="302" spans="1:4" customFormat="1" x14ac:dyDescent="0.2">
      <c r="A302" s="444" t="s">
        <v>1411</v>
      </c>
      <c r="B302" s="444" t="s">
        <v>1412</v>
      </c>
      <c r="C302" s="453" t="s">
        <v>1092</v>
      </c>
      <c r="D302" s="444" t="s">
        <v>950</v>
      </c>
    </row>
    <row r="303" spans="1:4" customFormat="1" x14ac:dyDescent="0.2">
      <c r="A303" s="444" t="s">
        <v>834</v>
      </c>
      <c r="B303" s="444" t="s">
        <v>835</v>
      </c>
      <c r="C303" s="453" t="s">
        <v>1092</v>
      </c>
      <c r="D303" s="444" t="s">
        <v>341</v>
      </c>
    </row>
    <row r="304" spans="1:4" customFormat="1" x14ac:dyDescent="0.2">
      <c r="A304" s="444" t="s">
        <v>836</v>
      </c>
      <c r="B304" s="444" t="s">
        <v>837</v>
      </c>
      <c r="C304" s="453" t="s">
        <v>1092</v>
      </c>
      <c r="D304" s="444" t="s">
        <v>341</v>
      </c>
    </row>
    <row r="305" spans="1:4" customFormat="1" x14ac:dyDescent="0.2">
      <c r="A305" s="444" t="s">
        <v>838</v>
      </c>
      <c r="B305" s="444" t="s">
        <v>839</v>
      </c>
      <c r="C305" s="453" t="s">
        <v>1092</v>
      </c>
      <c r="D305" s="444" t="s">
        <v>341</v>
      </c>
    </row>
    <row r="306" spans="1:4" customFormat="1" x14ac:dyDescent="0.2">
      <c r="A306" s="444" t="s">
        <v>840</v>
      </c>
      <c r="B306" s="444" t="s">
        <v>841</v>
      </c>
      <c r="C306" s="453" t="s">
        <v>1092</v>
      </c>
      <c r="D306" s="444" t="s">
        <v>341</v>
      </c>
    </row>
    <row r="307" spans="1:4" customFormat="1" x14ac:dyDescent="0.2">
      <c r="A307" s="444" t="s">
        <v>842</v>
      </c>
      <c r="B307" s="444" t="s">
        <v>843</v>
      </c>
      <c r="C307" s="453" t="s">
        <v>1092</v>
      </c>
      <c r="D307" s="444" t="s">
        <v>341</v>
      </c>
    </row>
    <row r="308" spans="1:4" customFormat="1" x14ac:dyDescent="0.2">
      <c r="A308" s="444" t="s">
        <v>844</v>
      </c>
      <c r="B308" s="444" t="s">
        <v>845</v>
      </c>
      <c r="C308" s="453" t="s">
        <v>1092</v>
      </c>
      <c r="D308" s="444" t="s">
        <v>341</v>
      </c>
    </row>
    <row r="309" spans="1:4" customFormat="1" x14ac:dyDescent="0.2">
      <c r="A309" s="444" t="s">
        <v>846</v>
      </c>
      <c r="B309" s="444" t="s">
        <v>847</v>
      </c>
      <c r="C309" s="453" t="s">
        <v>1092</v>
      </c>
      <c r="D309" s="444" t="s">
        <v>1113</v>
      </c>
    </row>
    <row r="310" spans="1:4" customFormat="1" x14ac:dyDescent="0.2">
      <c r="A310" s="444" t="s">
        <v>848</v>
      </c>
      <c r="B310" s="444" t="s">
        <v>849</v>
      </c>
      <c r="C310" s="453" t="s">
        <v>1097</v>
      </c>
      <c r="D310" s="444" t="s">
        <v>950</v>
      </c>
    </row>
    <row r="311" spans="1:4" customFormat="1" x14ac:dyDescent="0.2">
      <c r="A311" s="444" t="s">
        <v>1489</v>
      </c>
      <c r="B311" s="444" t="s">
        <v>1531</v>
      </c>
      <c r="C311" s="453" t="s">
        <v>1092</v>
      </c>
      <c r="D311" s="444" t="s">
        <v>341</v>
      </c>
    </row>
    <row r="312" spans="1:4" customFormat="1" x14ac:dyDescent="0.2">
      <c r="A312" s="444" t="s">
        <v>850</v>
      </c>
      <c r="B312" s="444" t="s">
        <v>850</v>
      </c>
      <c r="C312" s="453" t="s">
        <v>1092</v>
      </c>
      <c r="D312" s="444" t="s">
        <v>341</v>
      </c>
    </row>
    <row r="313" spans="1:4" customFormat="1" x14ac:dyDescent="0.2">
      <c r="A313" s="444" t="s">
        <v>1490</v>
      </c>
      <c r="B313" s="444" t="s">
        <v>1532</v>
      </c>
      <c r="C313" s="453" t="s">
        <v>1092</v>
      </c>
      <c r="D313" s="444" t="s">
        <v>341</v>
      </c>
    </row>
    <row r="314" spans="1:4" customFormat="1" x14ac:dyDescent="0.2">
      <c r="A314" s="444" t="s">
        <v>851</v>
      </c>
      <c r="B314" s="444" t="s">
        <v>869</v>
      </c>
      <c r="C314" s="453" t="s">
        <v>1097</v>
      </c>
      <c r="D314" s="444" t="s">
        <v>1098</v>
      </c>
    </row>
    <row r="315" spans="1:4" customFormat="1" x14ac:dyDescent="0.2">
      <c r="A315" s="444" t="s">
        <v>870</v>
      </c>
      <c r="B315" s="444" t="s">
        <v>870</v>
      </c>
      <c r="C315" s="453" t="s">
        <v>1097</v>
      </c>
      <c r="D315" s="444" t="s">
        <v>1098</v>
      </c>
    </row>
    <row r="316" spans="1:4" customFormat="1" x14ac:dyDescent="0.2">
      <c r="A316" s="444" t="s">
        <v>871</v>
      </c>
      <c r="B316" s="444" t="s">
        <v>871</v>
      </c>
      <c r="C316" s="453" t="s">
        <v>1097</v>
      </c>
      <c r="D316" s="444" t="s">
        <v>1098</v>
      </c>
    </row>
    <row r="317" spans="1:4" customFormat="1" x14ac:dyDescent="0.2">
      <c r="A317" s="444" t="s">
        <v>872</v>
      </c>
      <c r="B317" s="444" t="s">
        <v>872</v>
      </c>
      <c r="C317" s="453" t="s">
        <v>1097</v>
      </c>
      <c r="D317" s="444" t="s">
        <v>1098</v>
      </c>
    </row>
    <row r="318" spans="1:4" customFormat="1" x14ac:dyDescent="0.2">
      <c r="A318" s="444" t="s">
        <v>873</v>
      </c>
      <c r="B318" s="444" t="s">
        <v>873</v>
      </c>
      <c r="C318" s="453" t="s">
        <v>1097</v>
      </c>
      <c r="D318" s="444" t="s">
        <v>1098</v>
      </c>
    </row>
    <row r="319" spans="1:4" customFormat="1" x14ac:dyDescent="0.2">
      <c r="A319" s="444" t="s">
        <v>874</v>
      </c>
      <c r="B319" s="444" t="s">
        <v>875</v>
      </c>
      <c r="C319" s="453" t="s">
        <v>1097</v>
      </c>
      <c r="D319" s="444" t="s">
        <v>1098</v>
      </c>
    </row>
    <row r="320" spans="1:4" customFormat="1" x14ac:dyDescent="0.2">
      <c r="A320" s="444" t="s">
        <v>876</v>
      </c>
      <c r="B320" s="444" t="s">
        <v>877</v>
      </c>
      <c r="C320" s="453" t="s">
        <v>1092</v>
      </c>
      <c r="D320" s="444" t="s">
        <v>341</v>
      </c>
    </row>
    <row r="321" spans="1:4" customFormat="1" x14ac:dyDescent="0.2">
      <c r="A321" s="444" t="s">
        <v>878</v>
      </c>
      <c r="B321" s="444" t="s">
        <v>879</v>
      </c>
      <c r="C321" s="453" t="s">
        <v>1092</v>
      </c>
      <c r="D321" s="444" t="s">
        <v>950</v>
      </c>
    </row>
    <row r="322" spans="1:4" customFormat="1" x14ac:dyDescent="0.2">
      <c r="A322" s="444" t="s">
        <v>880</v>
      </c>
      <c r="B322" s="444" t="s">
        <v>881</v>
      </c>
      <c r="C322" s="453" t="s">
        <v>1097</v>
      </c>
      <c r="D322" s="444" t="s">
        <v>1098</v>
      </c>
    </row>
    <row r="323" spans="1:4" customFormat="1" x14ac:dyDescent="0.2">
      <c r="A323" s="444" t="s">
        <v>882</v>
      </c>
      <c r="B323" s="444" t="s">
        <v>883</v>
      </c>
      <c r="C323" s="453" t="s">
        <v>1097</v>
      </c>
      <c r="D323" s="444" t="s">
        <v>1098</v>
      </c>
    </row>
    <row r="324" spans="1:4" customFormat="1" x14ac:dyDescent="0.2">
      <c r="A324" s="444" t="s">
        <v>13</v>
      </c>
      <c r="B324" s="444" t="s">
        <v>1718</v>
      </c>
      <c r="C324" s="453" t="s">
        <v>1097</v>
      </c>
      <c r="D324" s="444" t="s">
        <v>950</v>
      </c>
    </row>
    <row r="325" spans="1:4" customFormat="1" x14ac:dyDescent="0.2">
      <c r="A325" s="444" t="s">
        <v>14</v>
      </c>
      <c r="B325" s="444" t="s">
        <v>15</v>
      </c>
      <c r="C325" s="453" t="s">
        <v>1097</v>
      </c>
      <c r="D325" s="444" t="s">
        <v>950</v>
      </c>
    </row>
    <row r="326" spans="1:4" customFormat="1" x14ac:dyDescent="0.2">
      <c r="A326" s="444" t="s">
        <v>1413</v>
      </c>
      <c r="B326" s="444" t="s">
        <v>1414</v>
      </c>
      <c r="C326" s="453" t="s">
        <v>1092</v>
      </c>
      <c r="D326" s="444" t="s">
        <v>341</v>
      </c>
    </row>
    <row r="327" spans="1:4" customFormat="1" x14ac:dyDescent="0.2">
      <c r="A327" s="444" t="s">
        <v>1415</v>
      </c>
      <c r="B327" s="444" t="s">
        <v>1416</v>
      </c>
      <c r="C327" s="453" t="s">
        <v>1092</v>
      </c>
      <c r="D327" s="444" t="s">
        <v>341</v>
      </c>
    </row>
    <row r="328" spans="1:4" customFormat="1" x14ac:dyDescent="0.2">
      <c r="A328" s="444" t="s">
        <v>1417</v>
      </c>
      <c r="B328" s="444" t="s">
        <v>1418</v>
      </c>
      <c r="C328" s="453" t="s">
        <v>1092</v>
      </c>
      <c r="D328" s="444" t="s">
        <v>341</v>
      </c>
    </row>
    <row r="329" spans="1:4" customFormat="1" x14ac:dyDescent="0.2">
      <c r="A329" s="444" t="s">
        <v>16</v>
      </c>
      <c r="B329" s="444" t="s">
        <v>17</v>
      </c>
      <c r="C329" s="453" t="s">
        <v>1092</v>
      </c>
      <c r="D329" s="444" t="s">
        <v>341</v>
      </c>
    </row>
    <row r="330" spans="1:4" customFormat="1" x14ac:dyDescent="0.2">
      <c r="A330" s="444" t="s">
        <v>1672</v>
      </c>
      <c r="B330" s="444" t="s">
        <v>1719</v>
      </c>
      <c r="C330" s="454" t="s">
        <v>1092</v>
      </c>
      <c r="D330" s="448" t="s">
        <v>341</v>
      </c>
    </row>
    <row r="331" spans="1:4" customFormat="1" x14ac:dyDescent="0.2">
      <c r="A331" s="444" t="s">
        <v>18</v>
      </c>
      <c r="B331" s="444" t="s">
        <v>19</v>
      </c>
      <c r="C331" s="453" t="s">
        <v>1092</v>
      </c>
      <c r="D331" s="444" t="s">
        <v>950</v>
      </c>
    </row>
    <row r="332" spans="1:4" customFormat="1" x14ac:dyDescent="0.2">
      <c r="A332" s="444" t="s">
        <v>20</v>
      </c>
      <c r="B332" s="444" t="s">
        <v>804</v>
      </c>
      <c r="C332" s="453" t="s">
        <v>1092</v>
      </c>
      <c r="D332" s="444" t="s">
        <v>341</v>
      </c>
    </row>
    <row r="333" spans="1:4" customFormat="1" x14ac:dyDescent="0.2">
      <c r="A333" s="444" t="s">
        <v>805</v>
      </c>
      <c r="B333" s="444" t="s">
        <v>806</v>
      </c>
      <c r="C333" s="453" t="s">
        <v>1097</v>
      </c>
      <c r="D333" s="444" t="s">
        <v>1098</v>
      </c>
    </row>
    <row r="334" spans="1:4" customFormat="1" x14ac:dyDescent="0.2">
      <c r="A334" s="444" t="s">
        <v>807</v>
      </c>
      <c r="B334" s="444" t="s">
        <v>808</v>
      </c>
      <c r="C334" s="453" t="s">
        <v>1097</v>
      </c>
      <c r="D334" s="444" t="s">
        <v>1098</v>
      </c>
    </row>
    <row r="335" spans="1:4" customFormat="1" x14ac:dyDescent="0.2">
      <c r="A335" s="444" t="s">
        <v>809</v>
      </c>
      <c r="B335" s="444" t="s">
        <v>810</v>
      </c>
      <c r="C335" s="453" t="s">
        <v>1097</v>
      </c>
      <c r="D335" s="444" t="s">
        <v>1098</v>
      </c>
    </row>
    <row r="336" spans="1:4" customFormat="1" x14ac:dyDescent="0.2">
      <c r="A336" s="444" t="s">
        <v>811</v>
      </c>
      <c r="B336" s="444" t="s">
        <v>812</v>
      </c>
      <c r="C336" s="453" t="s">
        <v>1092</v>
      </c>
      <c r="D336" s="444" t="s">
        <v>341</v>
      </c>
    </row>
    <row r="337" spans="1:4" customFormat="1" x14ac:dyDescent="0.2">
      <c r="A337" s="444" t="s">
        <v>350</v>
      </c>
      <c r="B337" s="444" t="s">
        <v>1419</v>
      </c>
      <c r="C337" s="453" t="s">
        <v>1097</v>
      </c>
      <c r="D337" s="444" t="s">
        <v>1098</v>
      </c>
    </row>
    <row r="338" spans="1:4" customFormat="1" x14ac:dyDescent="0.2">
      <c r="A338" s="444" t="s">
        <v>351</v>
      </c>
      <c r="B338" s="444" t="s">
        <v>352</v>
      </c>
      <c r="C338" s="453" t="s">
        <v>1097</v>
      </c>
      <c r="D338" s="444" t="s">
        <v>1098</v>
      </c>
    </row>
    <row r="339" spans="1:4" customFormat="1" x14ac:dyDescent="0.2">
      <c r="A339" s="444" t="s">
        <v>813</v>
      </c>
      <c r="B339" s="444" t="s">
        <v>814</v>
      </c>
      <c r="C339" s="453" t="s">
        <v>1092</v>
      </c>
      <c r="D339" s="444" t="s">
        <v>950</v>
      </c>
    </row>
    <row r="340" spans="1:4" customFormat="1" x14ac:dyDescent="0.2">
      <c r="A340" s="444" t="s">
        <v>815</v>
      </c>
      <c r="B340" s="444" t="s">
        <v>816</v>
      </c>
      <c r="C340" s="453" t="s">
        <v>1092</v>
      </c>
      <c r="D340" s="444" t="s">
        <v>341</v>
      </c>
    </row>
    <row r="341" spans="1:4" customFormat="1" x14ac:dyDescent="0.2">
      <c r="A341" s="444" t="s">
        <v>1622</v>
      </c>
      <c r="B341" s="444" t="s">
        <v>1720</v>
      </c>
      <c r="C341" s="453" t="s">
        <v>1097</v>
      </c>
      <c r="D341" s="444" t="s">
        <v>950</v>
      </c>
    </row>
    <row r="342" spans="1:4" customFormat="1" x14ac:dyDescent="0.2">
      <c r="A342" s="444" t="s">
        <v>300</v>
      </c>
      <c r="B342" s="444" t="s">
        <v>301</v>
      </c>
      <c r="C342" s="453" t="s">
        <v>1097</v>
      </c>
      <c r="D342" s="444" t="s">
        <v>1098</v>
      </c>
    </row>
    <row r="343" spans="1:4" customFormat="1" x14ac:dyDescent="0.2">
      <c r="A343" s="444" t="s">
        <v>1046</v>
      </c>
      <c r="B343" s="444" t="s">
        <v>1047</v>
      </c>
      <c r="C343" s="453" t="s">
        <v>1092</v>
      </c>
      <c r="D343" s="444" t="s">
        <v>950</v>
      </c>
    </row>
    <row r="344" spans="1:4" customFormat="1" x14ac:dyDescent="0.2">
      <c r="A344" s="444" t="s">
        <v>1048</v>
      </c>
      <c r="B344" s="444" t="s">
        <v>1049</v>
      </c>
      <c r="C344" s="453" t="s">
        <v>1092</v>
      </c>
      <c r="D344" s="444" t="s">
        <v>341</v>
      </c>
    </row>
    <row r="345" spans="1:4" customFormat="1" x14ac:dyDescent="0.2">
      <c r="A345" s="444" t="s">
        <v>1050</v>
      </c>
      <c r="B345" s="444" t="s">
        <v>1051</v>
      </c>
      <c r="C345" s="453" t="s">
        <v>1097</v>
      </c>
      <c r="D345" s="444" t="s">
        <v>1451</v>
      </c>
    </row>
    <row r="346" spans="1:4" customFormat="1" x14ac:dyDescent="0.2">
      <c r="A346" s="444" t="s">
        <v>1052</v>
      </c>
      <c r="B346" s="444" t="s">
        <v>1053</v>
      </c>
      <c r="C346" s="453" t="s">
        <v>1097</v>
      </c>
      <c r="D346" s="444" t="s">
        <v>1451</v>
      </c>
    </row>
    <row r="347" spans="1:4" customFormat="1" x14ac:dyDescent="0.2">
      <c r="A347" s="444" t="s">
        <v>1054</v>
      </c>
      <c r="B347" s="444" t="s">
        <v>1055</v>
      </c>
      <c r="C347" s="453" t="s">
        <v>1097</v>
      </c>
      <c r="D347" s="444" t="s">
        <v>1451</v>
      </c>
    </row>
    <row r="348" spans="1:4" customFormat="1" x14ac:dyDescent="0.2">
      <c r="A348" s="444" t="s">
        <v>1056</v>
      </c>
      <c r="B348" s="444" t="s">
        <v>1057</v>
      </c>
      <c r="C348" s="453" t="s">
        <v>1092</v>
      </c>
      <c r="D348" s="444" t="s">
        <v>341</v>
      </c>
    </row>
    <row r="349" spans="1:4" customFormat="1" x14ac:dyDescent="0.2">
      <c r="A349" s="444" t="s">
        <v>1623</v>
      </c>
      <c r="B349" s="444" t="s">
        <v>1721</v>
      </c>
      <c r="C349" s="453" t="s">
        <v>1092</v>
      </c>
      <c r="D349" s="444" t="s">
        <v>1113</v>
      </c>
    </row>
    <row r="350" spans="1:4" customFormat="1" x14ac:dyDescent="0.2">
      <c r="A350" s="444" t="s">
        <v>1058</v>
      </c>
      <c r="B350" s="444" t="s">
        <v>1059</v>
      </c>
      <c r="C350" s="453" t="s">
        <v>1092</v>
      </c>
      <c r="D350" s="444" t="s">
        <v>341</v>
      </c>
    </row>
    <row r="351" spans="1:4" customFormat="1" x14ac:dyDescent="0.2">
      <c r="A351" s="444" t="s">
        <v>1060</v>
      </c>
      <c r="B351" s="444" t="s">
        <v>1061</v>
      </c>
      <c r="C351" s="453" t="s">
        <v>1092</v>
      </c>
      <c r="D351" s="444" t="s">
        <v>341</v>
      </c>
    </row>
    <row r="352" spans="1:4" customFormat="1" x14ac:dyDescent="0.2">
      <c r="A352" s="444" t="s">
        <v>1062</v>
      </c>
      <c r="B352" s="444" t="s">
        <v>1063</v>
      </c>
      <c r="C352" s="453" t="s">
        <v>1092</v>
      </c>
      <c r="D352" s="444" t="s">
        <v>341</v>
      </c>
    </row>
    <row r="353" spans="1:4" customFormat="1" x14ac:dyDescent="0.2">
      <c r="A353" s="444" t="s">
        <v>1064</v>
      </c>
      <c r="B353" s="444" t="s">
        <v>1065</v>
      </c>
      <c r="C353" s="453" t="s">
        <v>1092</v>
      </c>
      <c r="D353" s="444" t="s">
        <v>341</v>
      </c>
    </row>
    <row r="354" spans="1:4" customFormat="1" x14ac:dyDescent="0.2">
      <c r="A354" s="444" t="s">
        <v>1356</v>
      </c>
      <c r="B354" s="444" t="s">
        <v>1357</v>
      </c>
      <c r="C354" s="453" t="s">
        <v>1092</v>
      </c>
      <c r="D354" s="444" t="s">
        <v>341</v>
      </c>
    </row>
    <row r="355" spans="1:4" customFormat="1" x14ac:dyDescent="0.2">
      <c r="A355" s="444" t="s">
        <v>1358</v>
      </c>
      <c r="B355" s="444" t="s">
        <v>1066</v>
      </c>
      <c r="C355" s="453" t="s">
        <v>1092</v>
      </c>
      <c r="D355" s="444" t="s">
        <v>341</v>
      </c>
    </row>
    <row r="356" spans="1:4" customFormat="1" x14ac:dyDescent="0.2">
      <c r="A356" s="444" t="s">
        <v>1067</v>
      </c>
      <c r="B356" s="444" t="s">
        <v>1359</v>
      </c>
      <c r="C356" s="453" t="s">
        <v>1097</v>
      </c>
      <c r="D356" s="444" t="s">
        <v>949</v>
      </c>
    </row>
    <row r="357" spans="1:4" customFormat="1" x14ac:dyDescent="0.2">
      <c r="A357" s="444" t="s">
        <v>1068</v>
      </c>
      <c r="B357" s="444" t="s">
        <v>1069</v>
      </c>
      <c r="C357" s="453" t="s">
        <v>1092</v>
      </c>
      <c r="D357" s="444" t="s">
        <v>950</v>
      </c>
    </row>
    <row r="358" spans="1:4" customFormat="1" x14ac:dyDescent="0.2">
      <c r="A358" s="444" t="s">
        <v>1070</v>
      </c>
      <c r="B358" s="444" t="s">
        <v>1722</v>
      </c>
      <c r="C358" s="453" t="s">
        <v>1092</v>
      </c>
      <c r="D358" s="444" t="s">
        <v>341</v>
      </c>
    </row>
    <row r="359" spans="1:4" customFormat="1" x14ac:dyDescent="0.2">
      <c r="A359" s="444" t="s">
        <v>1071</v>
      </c>
      <c r="B359" s="444" t="s">
        <v>1072</v>
      </c>
      <c r="C359" s="453" t="s">
        <v>1092</v>
      </c>
      <c r="D359" s="444" t="s">
        <v>341</v>
      </c>
    </row>
    <row r="360" spans="1:4" customFormat="1" x14ac:dyDescent="0.2">
      <c r="A360" s="444" t="s">
        <v>353</v>
      </c>
      <c r="B360" s="444" t="s">
        <v>1420</v>
      </c>
      <c r="C360" s="453" t="s">
        <v>1092</v>
      </c>
      <c r="D360" s="444" t="s">
        <v>1113</v>
      </c>
    </row>
    <row r="361" spans="1:4" customFormat="1" x14ac:dyDescent="0.2">
      <c r="A361" s="444" t="s">
        <v>1073</v>
      </c>
      <c r="B361" s="444" t="s">
        <v>1203</v>
      </c>
      <c r="C361" s="453" t="s">
        <v>1092</v>
      </c>
      <c r="D361" s="444" t="s">
        <v>950</v>
      </c>
    </row>
    <row r="362" spans="1:4" customFormat="1" x14ac:dyDescent="0.2">
      <c r="A362" s="444" t="s">
        <v>1074</v>
      </c>
      <c r="B362" s="444" t="s">
        <v>1075</v>
      </c>
      <c r="C362" s="453" t="s">
        <v>1097</v>
      </c>
      <c r="D362" s="444" t="s">
        <v>950</v>
      </c>
    </row>
    <row r="363" spans="1:4" customFormat="1" x14ac:dyDescent="0.2">
      <c r="A363" s="444" t="s">
        <v>1076</v>
      </c>
      <c r="B363" s="444" t="s">
        <v>1077</v>
      </c>
      <c r="C363" s="453" t="s">
        <v>1097</v>
      </c>
      <c r="D363" s="444" t="s">
        <v>950</v>
      </c>
    </row>
    <row r="364" spans="1:4" customFormat="1" x14ac:dyDescent="0.2">
      <c r="A364" s="444" t="s">
        <v>1078</v>
      </c>
      <c r="B364" s="444" t="s">
        <v>1360</v>
      </c>
      <c r="C364" s="453" t="s">
        <v>1092</v>
      </c>
      <c r="D364" s="444" t="s">
        <v>950</v>
      </c>
    </row>
    <row r="365" spans="1:4" customFormat="1" x14ac:dyDescent="0.2">
      <c r="A365" s="444" t="s">
        <v>1204</v>
      </c>
      <c r="B365" s="444" t="s">
        <v>1152</v>
      </c>
      <c r="C365" s="453" t="s">
        <v>1097</v>
      </c>
      <c r="D365" s="444" t="s">
        <v>1098</v>
      </c>
    </row>
    <row r="366" spans="1:4" customFormat="1" x14ac:dyDescent="0.2">
      <c r="A366" s="444" t="s">
        <v>1079</v>
      </c>
      <c r="B366" s="444" t="s">
        <v>1080</v>
      </c>
      <c r="C366" s="453" t="s">
        <v>1097</v>
      </c>
      <c r="D366" s="444" t="s">
        <v>1098</v>
      </c>
    </row>
    <row r="367" spans="1:4" customFormat="1" x14ac:dyDescent="0.2">
      <c r="A367" s="444" t="s">
        <v>1081</v>
      </c>
      <c r="B367" s="444" t="s">
        <v>1082</v>
      </c>
      <c r="C367" s="453" t="s">
        <v>1097</v>
      </c>
      <c r="D367" s="444" t="s">
        <v>1098</v>
      </c>
    </row>
    <row r="368" spans="1:4" customFormat="1" x14ac:dyDescent="0.2">
      <c r="A368" s="444" t="s">
        <v>1491</v>
      </c>
      <c r="B368" s="444" t="s">
        <v>1533</v>
      </c>
      <c r="C368" s="453" t="s">
        <v>1097</v>
      </c>
      <c r="D368" s="444" t="s">
        <v>1451</v>
      </c>
    </row>
    <row r="369" spans="1:4" customFormat="1" x14ac:dyDescent="0.2">
      <c r="A369" s="444" t="s">
        <v>1492</v>
      </c>
      <c r="B369" s="444" t="s">
        <v>1534</v>
      </c>
      <c r="C369" s="453" t="s">
        <v>1097</v>
      </c>
      <c r="D369" s="444" t="s">
        <v>1451</v>
      </c>
    </row>
    <row r="370" spans="1:4" customFormat="1" x14ac:dyDescent="0.2">
      <c r="A370" s="444" t="s">
        <v>1083</v>
      </c>
      <c r="B370" s="444" t="s">
        <v>1084</v>
      </c>
      <c r="C370" s="453" t="s">
        <v>1092</v>
      </c>
      <c r="D370" s="444" t="s">
        <v>950</v>
      </c>
    </row>
    <row r="371" spans="1:4" customFormat="1" x14ac:dyDescent="0.2">
      <c r="A371" s="444" t="s">
        <v>1085</v>
      </c>
      <c r="B371" s="444" t="s">
        <v>1086</v>
      </c>
      <c r="C371" s="453" t="s">
        <v>1092</v>
      </c>
      <c r="D371" s="444" t="s">
        <v>950</v>
      </c>
    </row>
    <row r="372" spans="1:4" customFormat="1" x14ac:dyDescent="0.2">
      <c r="A372" s="444" t="s">
        <v>1087</v>
      </c>
      <c r="B372" s="444" t="s">
        <v>1088</v>
      </c>
      <c r="C372" s="453" t="s">
        <v>1092</v>
      </c>
      <c r="D372" s="444" t="s">
        <v>950</v>
      </c>
    </row>
    <row r="373" spans="1:4" customFormat="1" x14ac:dyDescent="0.2">
      <c r="A373" s="444" t="s">
        <v>1089</v>
      </c>
      <c r="B373" s="444" t="s">
        <v>1153</v>
      </c>
      <c r="C373" s="453" t="s">
        <v>1092</v>
      </c>
      <c r="D373" s="444" t="s">
        <v>950</v>
      </c>
    </row>
    <row r="374" spans="1:4" customFormat="1" x14ac:dyDescent="0.2">
      <c r="A374" s="444" t="s">
        <v>1090</v>
      </c>
      <c r="B374" s="444" t="s">
        <v>305</v>
      </c>
      <c r="C374" s="453" t="s">
        <v>1097</v>
      </c>
      <c r="D374" s="444" t="s">
        <v>1451</v>
      </c>
    </row>
    <row r="375" spans="1:4" customFormat="1" x14ac:dyDescent="0.2">
      <c r="A375" s="444" t="s">
        <v>306</v>
      </c>
      <c r="B375" s="444" t="s">
        <v>307</v>
      </c>
      <c r="C375" s="453" t="s">
        <v>1097</v>
      </c>
      <c r="D375" s="444" t="s">
        <v>1451</v>
      </c>
    </row>
    <row r="376" spans="1:4" customFormat="1" x14ac:dyDescent="0.2">
      <c r="A376" s="444" t="s">
        <v>308</v>
      </c>
      <c r="B376" s="444" t="s">
        <v>1723</v>
      </c>
      <c r="C376" s="453" t="s">
        <v>1097</v>
      </c>
      <c r="D376" s="444" t="s">
        <v>1451</v>
      </c>
    </row>
    <row r="377" spans="1:4" customFormat="1" x14ac:dyDescent="0.2">
      <c r="A377" s="444" t="s">
        <v>51</v>
      </c>
      <c r="B377" s="444" t="s">
        <v>1724</v>
      </c>
      <c r="C377" s="453" t="s">
        <v>1097</v>
      </c>
      <c r="D377" s="444" t="s">
        <v>1451</v>
      </c>
    </row>
    <row r="378" spans="1:4" customFormat="1" x14ac:dyDescent="0.2">
      <c r="A378" s="444" t="s">
        <v>52</v>
      </c>
      <c r="B378" s="444" t="s">
        <v>53</v>
      </c>
      <c r="C378" s="453" t="s">
        <v>1092</v>
      </c>
      <c r="D378" s="444" t="s">
        <v>950</v>
      </c>
    </row>
    <row r="379" spans="1:4" customFormat="1" x14ac:dyDescent="0.2">
      <c r="A379" s="444" t="s">
        <v>1329</v>
      </c>
      <c r="B379" s="444" t="s">
        <v>1330</v>
      </c>
      <c r="C379" s="453" t="s">
        <v>1092</v>
      </c>
      <c r="D379" s="444" t="s">
        <v>1113</v>
      </c>
    </row>
    <row r="380" spans="1:4" customFormat="1" x14ac:dyDescent="0.2">
      <c r="A380" s="444" t="s">
        <v>54</v>
      </c>
      <c r="B380" s="444" t="s">
        <v>55</v>
      </c>
      <c r="C380" s="453" t="s">
        <v>1097</v>
      </c>
      <c r="D380" s="444" t="s">
        <v>949</v>
      </c>
    </row>
    <row r="381" spans="1:4" customFormat="1" x14ac:dyDescent="0.2">
      <c r="A381" s="444" t="s">
        <v>56</v>
      </c>
      <c r="B381" s="444" t="s">
        <v>57</v>
      </c>
      <c r="C381" s="453" t="s">
        <v>1092</v>
      </c>
      <c r="D381" s="444" t="s">
        <v>1113</v>
      </c>
    </row>
    <row r="382" spans="1:4" customFormat="1" x14ac:dyDescent="0.2">
      <c r="A382" s="445" t="s">
        <v>56</v>
      </c>
      <c r="B382" s="445" t="s">
        <v>1624</v>
      </c>
      <c r="C382" s="455" t="s">
        <v>1092</v>
      </c>
      <c r="D382" s="449" t="s">
        <v>1113</v>
      </c>
    </row>
    <row r="383" spans="1:4" customFormat="1" x14ac:dyDescent="0.2">
      <c r="A383" s="444" t="s">
        <v>58</v>
      </c>
      <c r="B383" s="444" t="s">
        <v>59</v>
      </c>
      <c r="C383" s="453" t="s">
        <v>1092</v>
      </c>
      <c r="D383" s="444" t="s">
        <v>950</v>
      </c>
    </row>
    <row r="384" spans="1:4" customFormat="1" x14ac:dyDescent="0.2">
      <c r="A384" s="444" t="s">
        <v>60</v>
      </c>
      <c r="B384" s="444" t="s">
        <v>61</v>
      </c>
      <c r="C384" s="453" t="s">
        <v>1092</v>
      </c>
      <c r="D384" s="444" t="s">
        <v>1113</v>
      </c>
    </row>
    <row r="385" spans="1:4" customFormat="1" x14ac:dyDescent="0.2">
      <c r="A385" s="444" t="s">
        <v>62</v>
      </c>
      <c r="B385" s="444" t="s">
        <v>63</v>
      </c>
      <c r="C385" s="453" t="s">
        <v>1097</v>
      </c>
      <c r="D385" s="444" t="s">
        <v>1098</v>
      </c>
    </row>
    <row r="386" spans="1:4" customFormat="1" x14ac:dyDescent="0.2">
      <c r="A386" s="444" t="s">
        <v>64</v>
      </c>
      <c r="B386" s="444" t="s">
        <v>65</v>
      </c>
      <c r="C386" s="453" t="s">
        <v>1097</v>
      </c>
      <c r="D386" s="444" t="s">
        <v>1098</v>
      </c>
    </row>
    <row r="387" spans="1:4" customFormat="1" x14ac:dyDescent="0.2">
      <c r="A387" s="444" t="s">
        <v>1667</v>
      </c>
      <c r="B387" s="444" t="s">
        <v>1725</v>
      </c>
      <c r="C387" s="454" t="s">
        <v>1097</v>
      </c>
      <c r="D387" s="448" t="s">
        <v>949</v>
      </c>
    </row>
    <row r="388" spans="1:4" customFormat="1" x14ac:dyDescent="0.2">
      <c r="A388" s="444" t="s">
        <v>66</v>
      </c>
      <c r="B388" s="444" t="s">
        <v>67</v>
      </c>
      <c r="C388" s="453" t="s">
        <v>1092</v>
      </c>
      <c r="D388" s="444" t="s">
        <v>341</v>
      </c>
    </row>
    <row r="389" spans="1:4" customFormat="1" x14ac:dyDescent="0.2">
      <c r="A389" s="444" t="s">
        <v>68</v>
      </c>
      <c r="B389" s="444" t="s">
        <v>1154</v>
      </c>
      <c r="C389" s="453" t="s">
        <v>1092</v>
      </c>
      <c r="D389" s="444" t="s">
        <v>1113</v>
      </c>
    </row>
    <row r="390" spans="1:4" customFormat="1" x14ac:dyDescent="0.2">
      <c r="A390" s="444" t="s">
        <v>69</v>
      </c>
      <c r="B390" s="444" t="s">
        <v>1155</v>
      </c>
      <c r="C390" s="453" t="s">
        <v>1092</v>
      </c>
      <c r="D390" s="444" t="s">
        <v>1113</v>
      </c>
    </row>
    <row r="391" spans="1:4" customFormat="1" x14ac:dyDescent="0.2">
      <c r="A391" s="444" t="s">
        <v>70</v>
      </c>
      <c r="B391" s="444" t="s">
        <v>1156</v>
      </c>
      <c r="C391" s="453" t="s">
        <v>1092</v>
      </c>
      <c r="D391" s="444" t="s">
        <v>1113</v>
      </c>
    </row>
    <row r="392" spans="1:4" customFormat="1" x14ac:dyDescent="0.2">
      <c r="A392" s="444" t="s">
        <v>71</v>
      </c>
      <c r="B392" s="444" t="s">
        <v>72</v>
      </c>
      <c r="C392" s="453" t="s">
        <v>1092</v>
      </c>
      <c r="D392" s="444" t="s">
        <v>1113</v>
      </c>
    </row>
    <row r="393" spans="1:4" customFormat="1" x14ac:dyDescent="0.2">
      <c r="A393" s="444" t="s">
        <v>73</v>
      </c>
      <c r="B393" s="444" t="s">
        <v>74</v>
      </c>
      <c r="C393" s="453" t="s">
        <v>1092</v>
      </c>
      <c r="D393" s="444" t="s">
        <v>341</v>
      </c>
    </row>
    <row r="394" spans="1:4" customFormat="1" x14ac:dyDescent="0.2">
      <c r="A394" s="444" t="s">
        <v>1625</v>
      </c>
      <c r="B394" s="444" t="s">
        <v>1626</v>
      </c>
      <c r="C394" s="453" t="s">
        <v>1092</v>
      </c>
      <c r="D394" s="444" t="s">
        <v>341</v>
      </c>
    </row>
    <row r="395" spans="1:4" customFormat="1" x14ac:dyDescent="0.2">
      <c r="A395" s="444" t="s">
        <v>75</v>
      </c>
      <c r="B395" s="444" t="s">
        <v>75</v>
      </c>
      <c r="C395" s="453" t="s">
        <v>1092</v>
      </c>
      <c r="D395" s="444" t="s">
        <v>950</v>
      </c>
    </row>
    <row r="396" spans="1:4" customFormat="1" x14ac:dyDescent="0.2">
      <c r="A396" s="444" t="s">
        <v>76</v>
      </c>
      <c r="B396" s="444" t="s">
        <v>77</v>
      </c>
      <c r="C396" s="453" t="s">
        <v>1092</v>
      </c>
      <c r="D396" s="444" t="s">
        <v>341</v>
      </c>
    </row>
    <row r="397" spans="1:4" customFormat="1" x14ac:dyDescent="0.2">
      <c r="A397" s="444" t="s">
        <v>78</v>
      </c>
      <c r="B397" s="444" t="s">
        <v>79</v>
      </c>
      <c r="C397" s="453" t="s">
        <v>1092</v>
      </c>
      <c r="D397" s="444" t="s">
        <v>950</v>
      </c>
    </row>
    <row r="398" spans="1:4" customFormat="1" x14ac:dyDescent="0.2">
      <c r="A398" s="444" t="s">
        <v>1627</v>
      </c>
      <c r="B398" s="444" t="s">
        <v>1628</v>
      </c>
      <c r="C398" s="453" t="s">
        <v>1097</v>
      </c>
      <c r="D398" s="444" t="s">
        <v>950</v>
      </c>
    </row>
    <row r="399" spans="1:4" customFormat="1" x14ac:dyDescent="0.2">
      <c r="A399" s="444" t="s">
        <v>1421</v>
      </c>
      <c r="B399" s="444" t="s">
        <v>1422</v>
      </c>
      <c r="C399" s="453" t="s">
        <v>1092</v>
      </c>
      <c r="D399" s="444" t="s">
        <v>1113</v>
      </c>
    </row>
    <row r="400" spans="1:4" customFormat="1" x14ac:dyDescent="0.2">
      <c r="A400" s="444" t="s">
        <v>80</v>
      </c>
      <c r="B400" s="444" t="s">
        <v>1361</v>
      </c>
      <c r="C400" s="453" t="s">
        <v>1092</v>
      </c>
      <c r="D400" s="444" t="s">
        <v>341</v>
      </c>
    </row>
    <row r="401" spans="1:4" customFormat="1" x14ac:dyDescent="0.2">
      <c r="A401" s="444" t="s">
        <v>81</v>
      </c>
      <c r="B401" s="444" t="s">
        <v>82</v>
      </c>
      <c r="C401" s="453" t="s">
        <v>1097</v>
      </c>
      <c r="D401" s="444" t="s">
        <v>950</v>
      </c>
    </row>
    <row r="402" spans="1:4" customFormat="1" x14ac:dyDescent="0.2">
      <c r="A402" s="444" t="s">
        <v>83</v>
      </c>
      <c r="B402" s="444" t="s">
        <v>84</v>
      </c>
      <c r="C402" s="453" t="s">
        <v>1092</v>
      </c>
      <c r="D402" s="444" t="s">
        <v>341</v>
      </c>
    </row>
    <row r="403" spans="1:4" customFormat="1" x14ac:dyDescent="0.2">
      <c r="A403" s="444" t="s">
        <v>85</v>
      </c>
      <c r="B403" s="444" t="s">
        <v>86</v>
      </c>
      <c r="C403" s="453" t="s">
        <v>1092</v>
      </c>
      <c r="D403" s="444" t="s">
        <v>341</v>
      </c>
    </row>
    <row r="404" spans="1:4" customFormat="1" x14ac:dyDescent="0.2">
      <c r="A404" s="444" t="s">
        <v>1423</v>
      </c>
      <c r="B404" s="444" t="s">
        <v>1424</v>
      </c>
      <c r="C404" s="453" t="s">
        <v>1092</v>
      </c>
      <c r="D404" s="444" t="s">
        <v>341</v>
      </c>
    </row>
    <row r="405" spans="1:4" customFormat="1" x14ac:dyDescent="0.2">
      <c r="A405" s="444" t="s">
        <v>87</v>
      </c>
      <c r="B405" s="444" t="s">
        <v>88</v>
      </c>
      <c r="C405" s="453" t="s">
        <v>1092</v>
      </c>
      <c r="D405" s="444" t="s">
        <v>341</v>
      </c>
    </row>
    <row r="406" spans="1:4" customFormat="1" x14ac:dyDescent="0.2">
      <c r="A406" s="444" t="s">
        <v>89</v>
      </c>
      <c r="B406" s="444" t="s">
        <v>90</v>
      </c>
      <c r="C406" s="453" t="s">
        <v>1092</v>
      </c>
      <c r="D406" s="444" t="s">
        <v>341</v>
      </c>
    </row>
    <row r="407" spans="1:4" customFormat="1" x14ac:dyDescent="0.2">
      <c r="A407" s="444" t="s">
        <v>91</v>
      </c>
      <c r="B407" s="444" t="s">
        <v>92</v>
      </c>
      <c r="C407" s="453" t="s">
        <v>1092</v>
      </c>
      <c r="D407" s="444" t="s">
        <v>950</v>
      </c>
    </row>
    <row r="408" spans="1:4" customFormat="1" x14ac:dyDescent="0.2">
      <c r="A408" s="444" t="s">
        <v>93</v>
      </c>
      <c r="B408" s="444" t="s">
        <v>94</v>
      </c>
      <c r="C408" s="453" t="s">
        <v>1097</v>
      </c>
      <c r="D408" s="444" t="s">
        <v>1098</v>
      </c>
    </row>
    <row r="409" spans="1:4" customFormat="1" x14ac:dyDescent="0.2">
      <c r="A409" s="444" t="s">
        <v>95</v>
      </c>
      <c r="B409" s="444" t="s">
        <v>96</v>
      </c>
      <c r="C409" s="453" t="s">
        <v>1092</v>
      </c>
      <c r="D409" s="444" t="s">
        <v>1113</v>
      </c>
    </row>
    <row r="410" spans="1:4" customFormat="1" x14ac:dyDescent="0.2">
      <c r="A410" s="444" t="s">
        <v>97</v>
      </c>
      <c r="B410" s="444" t="s">
        <v>98</v>
      </c>
      <c r="C410" s="453" t="s">
        <v>1092</v>
      </c>
      <c r="D410" s="444" t="s">
        <v>1113</v>
      </c>
    </row>
    <row r="411" spans="1:4" customFormat="1" x14ac:dyDescent="0.2">
      <c r="A411" s="444" t="s">
        <v>99</v>
      </c>
      <c r="B411" s="444" t="s">
        <v>100</v>
      </c>
      <c r="C411" s="453" t="s">
        <v>1092</v>
      </c>
      <c r="D411" s="444" t="s">
        <v>341</v>
      </c>
    </row>
    <row r="412" spans="1:4" customFormat="1" x14ac:dyDescent="0.2">
      <c r="A412" s="444" t="s">
        <v>490</v>
      </c>
      <c r="B412" s="444" t="s">
        <v>491</v>
      </c>
      <c r="C412" s="453" t="s">
        <v>1092</v>
      </c>
      <c r="D412" s="444" t="s">
        <v>341</v>
      </c>
    </row>
    <row r="413" spans="1:4" customFormat="1" x14ac:dyDescent="0.2">
      <c r="A413" s="444" t="s">
        <v>1331</v>
      </c>
      <c r="B413" s="444" t="s">
        <v>1332</v>
      </c>
      <c r="C413" s="453" t="s">
        <v>1092</v>
      </c>
      <c r="D413" s="444" t="s">
        <v>1113</v>
      </c>
    </row>
    <row r="414" spans="1:4" customFormat="1" x14ac:dyDescent="0.2">
      <c r="A414" s="444" t="s">
        <v>1157</v>
      </c>
      <c r="B414" s="444" t="s">
        <v>1158</v>
      </c>
      <c r="C414" s="453" t="s">
        <v>1097</v>
      </c>
      <c r="D414" s="444" t="s">
        <v>1098</v>
      </c>
    </row>
    <row r="415" spans="1:4" customFormat="1" x14ac:dyDescent="0.2">
      <c r="A415" s="444" t="s">
        <v>1493</v>
      </c>
      <c r="B415" s="444" t="s">
        <v>1535</v>
      </c>
      <c r="C415" s="453" t="s">
        <v>1097</v>
      </c>
      <c r="D415" s="444" t="s">
        <v>1098</v>
      </c>
    </row>
    <row r="416" spans="1:4" customFormat="1" x14ac:dyDescent="0.2">
      <c r="A416" s="444" t="s">
        <v>1159</v>
      </c>
      <c r="B416" s="444" t="s">
        <v>1160</v>
      </c>
      <c r="C416" s="453" t="s">
        <v>1097</v>
      </c>
      <c r="D416" s="444" t="s">
        <v>1098</v>
      </c>
    </row>
    <row r="417" spans="1:4" customFormat="1" x14ac:dyDescent="0.2">
      <c r="A417" s="444" t="s">
        <v>187</v>
      </c>
      <c r="B417" s="444" t="s">
        <v>188</v>
      </c>
      <c r="C417" s="453" t="s">
        <v>1097</v>
      </c>
      <c r="D417" s="444" t="s">
        <v>1098</v>
      </c>
    </row>
    <row r="418" spans="1:4" customFormat="1" x14ac:dyDescent="0.2">
      <c r="A418" s="444" t="s">
        <v>189</v>
      </c>
      <c r="B418" s="444" t="s">
        <v>1425</v>
      </c>
      <c r="C418" s="453" t="s">
        <v>1097</v>
      </c>
      <c r="D418" s="444" t="s">
        <v>1098</v>
      </c>
    </row>
    <row r="419" spans="1:4" customFormat="1" x14ac:dyDescent="0.2">
      <c r="A419" s="444" t="s">
        <v>354</v>
      </c>
      <c r="B419" s="444" t="s">
        <v>355</v>
      </c>
      <c r="C419" s="453" t="s">
        <v>1097</v>
      </c>
      <c r="D419" s="444" t="s">
        <v>1098</v>
      </c>
    </row>
    <row r="420" spans="1:4" customFormat="1" x14ac:dyDescent="0.2">
      <c r="A420" s="444" t="s">
        <v>190</v>
      </c>
      <c r="B420" s="444" t="s">
        <v>648</v>
      </c>
      <c r="C420" s="453" t="s">
        <v>1092</v>
      </c>
      <c r="D420" s="444" t="s">
        <v>1113</v>
      </c>
    </row>
    <row r="421" spans="1:4" customFormat="1" x14ac:dyDescent="0.2">
      <c r="A421" s="444" t="s">
        <v>649</v>
      </c>
      <c r="B421" s="444" t="s">
        <v>650</v>
      </c>
      <c r="C421" s="453" t="s">
        <v>1092</v>
      </c>
      <c r="D421" s="444" t="s">
        <v>341</v>
      </c>
    </row>
    <row r="422" spans="1:4" customFormat="1" x14ac:dyDescent="0.2">
      <c r="A422" s="444" t="s">
        <v>651</v>
      </c>
      <c r="B422" s="444" t="s">
        <v>651</v>
      </c>
      <c r="C422" s="453" t="s">
        <v>1092</v>
      </c>
      <c r="D422" s="444" t="s">
        <v>1113</v>
      </c>
    </row>
    <row r="423" spans="1:4" customFormat="1" x14ac:dyDescent="0.2">
      <c r="A423" s="444" t="s">
        <v>1629</v>
      </c>
      <c r="B423" s="444" t="s">
        <v>1726</v>
      </c>
      <c r="C423" s="453" t="s">
        <v>1097</v>
      </c>
      <c r="D423" s="444" t="s">
        <v>949</v>
      </c>
    </row>
    <row r="424" spans="1:4" customFormat="1" x14ac:dyDescent="0.2">
      <c r="A424" s="444" t="s">
        <v>652</v>
      </c>
      <c r="B424" s="444" t="s">
        <v>653</v>
      </c>
      <c r="C424" s="453" t="s">
        <v>1097</v>
      </c>
      <c r="D424" s="444" t="s">
        <v>949</v>
      </c>
    </row>
    <row r="425" spans="1:4" customFormat="1" x14ac:dyDescent="0.2">
      <c r="A425" s="444" t="s">
        <v>654</v>
      </c>
      <c r="B425" s="444" t="s">
        <v>655</v>
      </c>
      <c r="C425" s="453" t="s">
        <v>1097</v>
      </c>
      <c r="D425" s="444" t="s">
        <v>949</v>
      </c>
    </row>
    <row r="426" spans="1:4" customFormat="1" x14ac:dyDescent="0.2">
      <c r="A426" s="444" t="s">
        <v>656</v>
      </c>
      <c r="B426" s="444" t="s">
        <v>1270</v>
      </c>
      <c r="C426" s="453" t="s">
        <v>1097</v>
      </c>
      <c r="D426" s="444" t="s">
        <v>949</v>
      </c>
    </row>
    <row r="427" spans="1:4" customFormat="1" x14ac:dyDescent="0.2">
      <c r="A427" s="444" t="s">
        <v>1271</v>
      </c>
      <c r="B427" s="444" t="s">
        <v>1208</v>
      </c>
      <c r="C427" s="453" t="s">
        <v>1092</v>
      </c>
      <c r="D427" s="444" t="s">
        <v>1113</v>
      </c>
    </row>
    <row r="428" spans="1:4" customFormat="1" x14ac:dyDescent="0.2">
      <c r="A428" s="444" t="s">
        <v>1161</v>
      </c>
      <c r="B428" s="444" t="s">
        <v>1162</v>
      </c>
      <c r="C428" s="453" t="s">
        <v>1097</v>
      </c>
      <c r="D428" s="444" t="s">
        <v>1098</v>
      </c>
    </row>
    <row r="429" spans="1:4" customFormat="1" x14ac:dyDescent="0.2">
      <c r="A429" s="444" t="s">
        <v>1209</v>
      </c>
      <c r="B429" s="444" t="s">
        <v>1210</v>
      </c>
      <c r="C429" s="453" t="s">
        <v>1097</v>
      </c>
      <c r="D429" s="444" t="s">
        <v>949</v>
      </c>
    </row>
    <row r="430" spans="1:4" customFormat="1" x14ac:dyDescent="0.2">
      <c r="A430" s="444" t="s">
        <v>1211</v>
      </c>
      <c r="B430" s="444" t="s">
        <v>1212</v>
      </c>
      <c r="C430" s="453" t="s">
        <v>1092</v>
      </c>
      <c r="D430" s="444" t="s">
        <v>341</v>
      </c>
    </row>
    <row r="431" spans="1:4" customFormat="1" x14ac:dyDescent="0.2">
      <c r="A431" s="444" t="s">
        <v>1426</v>
      </c>
      <c r="B431" s="444" t="s">
        <v>1427</v>
      </c>
      <c r="C431" s="453" t="s">
        <v>1097</v>
      </c>
      <c r="D431" s="444" t="s">
        <v>949</v>
      </c>
    </row>
    <row r="432" spans="1:4" customFormat="1" x14ac:dyDescent="0.2">
      <c r="A432" s="444" t="s">
        <v>1213</v>
      </c>
      <c r="B432" s="444" t="s">
        <v>1214</v>
      </c>
      <c r="C432" s="453" t="s">
        <v>1097</v>
      </c>
      <c r="D432" s="444" t="s">
        <v>949</v>
      </c>
    </row>
    <row r="433" spans="1:4" customFormat="1" x14ac:dyDescent="0.2">
      <c r="A433" s="444" t="s">
        <v>1215</v>
      </c>
      <c r="B433" s="444" t="s">
        <v>1216</v>
      </c>
      <c r="C433" s="453" t="s">
        <v>1097</v>
      </c>
      <c r="D433" s="444" t="s">
        <v>949</v>
      </c>
    </row>
    <row r="434" spans="1:4" customFormat="1" x14ac:dyDescent="0.2">
      <c r="A434" s="444" t="s">
        <v>1217</v>
      </c>
      <c r="B434" s="444" t="s">
        <v>1218</v>
      </c>
      <c r="C434" s="453" t="s">
        <v>1092</v>
      </c>
      <c r="D434" s="444" t="s">
        <v>950</v>
      </c>
    </row>
    <row r="435" spans="1:4" customFormat="1" x14ac:dyDescent="0.2">
      <c r="A435" s="444" t="s">
        <v>1219</v>
      </c>
      <c r="B435" s="444" t="s">
        <v>1220</v>
      </c>
      <c r="C435" s="453" t="s">
        <v>1092</v>
      </c>
      <c r="D435" s="444" t="s">
        <v>950</v>
      </c>
    </row>
    <row r="436" spans="1:4" customFormat="1" x14ac:dyDescent="0.2">
      <c r="A436" s="444" t="s">
        <v>1221</v>
      </c>
      <c r="B436" s="444" t="s">
        <v>1222</v>
      </c>
      <c r="C436" s="453" t="s">
        <v>1092</v>
      </c>
      <c r="D436" s="444" t="s">
        <v>950</v>
      </c>
    </row>
    <row r="437" spans="1:4" customFormat="1" x14ac:dyDescent="0.2">
      <c r="A437" s="444" t="s">
        <v>1223</v>
      </c>
      <c r="B437" s="444" t="s">
        <v>1224</v>
      </c>
      <c r="C437" s="453" t="s">
        <v>1092</v>
      </c>
      <c r="D437" s="444" t="s">
        <v>950</v>
      </c>
    </row>
    <row r="438" spans="1:4" customFormat="1" x14ac:dyDescent="0.2">
      <c r="A438" s="444" t="s">
        <v>1225</v>
      </c>
      <c r="B438" s="444" t="s">
        <v>658</v>
      </c>
      <c r="C438" s="453" t="s">
        <v>1092</v>
      </c>
      <c r="D438" s="444" t="s">
        <v>950</v>
      </c>
    </row>
    <row r="439" spans="1:4" customFormat="1" x14ac:dyDescent="0.2">
      <c r="A439" s="444" t="s">
        <v>1250</v>
      </c>
      <c r="B439" s="444" t="s">
        <v>1251</v>
      </c>
      <c r="C439" s="453" t="s">
        <v>1092</v>
      </c>
      <c r="D439" s="444" t="s">
        <v>950</v>
      </c>
    </row>
    <row r="440" spans="1:4" customFormat="1" x14ac:dyDescent="0.2">
      <c r="A440" s="444" t="s">
        <v>1252</v>
      </c>
      <c r="B440" s="444" t="s">
        <v>1253</v>
      </c>
      <c r="C440" s="453" t="s">
        <v>1092</v>
      </c>
      <c r="D440" s="444" t="s">
        <v>950</v>
      </c>
    </row>
    <row r="441" spans="1:4" customFormat="1" x14ac:dyDescent="0.2">
      <c r="A441" s="444" t="s">
        <v>1494</v>
      </c>
      <c r="B441" s="444" t="s">
        <v>1536</v>
      </c>
      <c r="C441" s="453" t="s">
        <v>1097</v>
      </c>
      <c r="D441" s="444" t="s">
        <v>950</v>
      </c>
    </row>
    <row r="442" spans="1:4" customFormat="1" x14ac:dyDescent="0.2">
      <c r="A442" s="444" t="s">
        <v>356</v>
      </c>
      <c r="B442" s="444" t="s">
        <v>1428</v>
      </c>
      <c r="C442" s="453" t="s">
        <v>1097</v>
      </c>
      <c r="D442" s="444" t="s">
        <v>1451</v>
      </c>
    </row>
    <row r="443" spans="1:4" customFormat="1" x14ac:dyDescent="0.2">
      <c r="A443" s="444" t="s">
        <v>1254</v>
      </c>
      <c r="B443" s="444" t="s">
        <v>1255</v>
      </c>
      <c r="C443" s="453" t="s">
        <v>1097</v>
      </c>
      <c r="D443" s="444" t="s">
        <v>1451</v>
      </c>
    </row>
    <row r="444" spans="1:4" customFormat="1" x14ac:dyDescent="0.2">
      <c r="A444" s="444" t="s">
        <v>1256</v>
      </c>
      <c r="B444" s="444" t="s">
        <v>1257</v>
      </c>
      <c r="C444" s="453" t="s">
        <v>1097</v>
      </c>
      <c r="D444" s="444" t="s">
        <v>1451</v>
      </c>
    </row>
    <row r="445" spans="1:4" customFormat="1" x14ac:dyDescent="0.2">
      <c r="A445" s="444" t="s">
        <v>1258</v>
      </c>
      <c r="B445" s="444" t="s">
        <v>1259</v>
      </c>
      <c r="C445" s="453" t="s">
        <v>1097</v>
      </c>
      <c r="D445" s="444" t="s">
        <v>1451</v>
      </c>
    </row>
    <row r="446" spans="1:4" customFormat="1" x14ac:dyDescent="0.2">
      <c r="A446" s="444" t="s">
        <v>1260</v>
      </c>
      <c r="B446" s="444" t="s">
        <v>1261</v>
      </c>
      <c r="C446" s="453" t="s">
        <v>1097</v>
      </c>
      <c r="D446" s="444" t="s">
        <v>1451</v>
      </c>
    </row>
    <row r="447" spans="1:4" customFormat="1" x14ac:dyDescent="0.2">
      <c r="A447" s="444" t="s">
        <v>1262</v>
      </c>
      <c r="B447" s="444" t="s">
        <v>1163</v>
      </c>
      <c r="C447" s="453" t="s">
        <v>1092</v>
      </c>
      <c r="D447" s="444" t="s">
        <v>950</v>
      </c>
    </row>
    <row r="448" spans="1:4" customFormat="1" x14ac:dyDescent="0.2">
      <c r="A448" s="444" t="s">
        <v>1263</v>
      </c>
      <c r="B448" s="444" t="s">
        <v>1264</v>
      </c>
      <c r="C448" s="453" t="s">
        <v>1092</v>
      </c>
      <c r="D448" s="444" t="s">
        <v>341</v>
      </c>
    </row>
    <row r="449" spans="1:4" customFormat="1" x14ac:dyDescent="0.2">
      <c r="A449" s="444" t="s">
        <v>1265</v>
      </c>
      <c r="B449" s="444" t="s">
        <v>1266</v>
      </c>
      <c r="C449" s="453" t="s">
        <v>1097</v>
      </c>
      <c r="D449" s="444" t="s">
        <v>1098</v>
      </c>
    </row>
    <row r="450" spans="1:4" customFormat="1" x14ac:dyDescent="0.2">
      <c r="A450" s="444" t="s">
        <v>1267</v>
      </c>
      <c r="B450" s="444" t="s">
        <v>1268</v>
      </c>
      <c r="C450" s="453" t="s">
        <v>1097</v>
      </c>
      <c r="D450" s="444" t="s">
        <v>1098</v>
      </c>
    </row>
    <row r="451" spans="1:4" customFormat="1" x14ac:dyDescent="0.2">
      <c r="A451" s="444" t="s">
        <v>1269</v>
      </c>
      <c r="B451" s="444" t="s">
        <v>310</v>
      </c>
      <c r="C451" s="453" t="s">
        <v>1097</v>
      </c>
      <c r="D451" s="444" t="s">
        <v>1098</v>
      </c>
    </row>
    <row r="452" spans="1:4" customFormat="1" x14ac:dyDescent="0.2">
      <c r="A452" s="444" t="s">
        <v>311</v>
      </c>
      <c r="B452" s="444" t="s">
        <v>312</v>
      </c>
      <c r="C452" s="453" t="s">
        <v>1092</v>
      </c>
      <c r="D452" s="444" t="s">
        <v>341</v>
      </c>
    </row>
    <row r="453" spans="1:4" customFormat="1" x14ac:dyDescent="0.2">
      <c r="A453" s="444" t="s">
        <v>313</v>
      </c>
      <c r="B453" s="444" t="s">
        <v>314</v>
      </c>
      <c r="C453" s="453" t="s">
        <v>1092</v>
      </c>
      <c r="D453" s="444" t="s">
        <v>341</v>
      </c>
    </row>
    <row r="454" spans="1:4" customFormat="1" x14ac:dyDescent="0.2">
      <c r="A454" s="444" t="s">
        <v>315</v>
      </c>
      <c r="B454" s="444" t="s">
        <v>316</v>
      </c>
      <c r="C454" s="453" t="s">
        <v>1097</v>
      </c>
      <c r="D454" s="444" t="s">
        <v>950</v>
      </c>
    </row>
    <row r="455" spans="1:4" customFormat="1" x14ac:dyDescent="0.2">
      <c r="A455" s="444" t="s">
        <v>317</v>
      </c>
      <c r="B455" s="444" t="s">
        <v>318</v>
      </c>
      <c r="C455" s="453" t="s">
        <v>1092</v>
      </c>
      <c r="D455" s="444" t="s">
        <v>341</v>
      </c>
    </row>
    <row r="456" spans="1:4" customFormat="1" x14ac:dyDescent="0.2">
      <c r="A456" s="444" t="s">
        <v>319</v>
      </c>
      <c r="B456" s="444" t="s">
        <v>326</v>
      </c>
      <c r="C456" s="453" t="s">
        <v>1092</v>
      </c>
      <c r="D456" s="444" t="s">
        <v>341</v>
      </c>
    </row>
    <row r="457" spans="1:4" customFormat="1" x14ac:dyDescent="0.2">
      <c r="A457" s="444" t="s">
        <v>327</v>
      </c>
      <c r="B457" s="444" t="s">
        <v>328</v>
      </c>
      <c r="C457" s="453" t="s">
        <v>1092</v>
      </c>
      <c r="D457" s="444" t="s">
        <v>341</v>
      </c>
    </row>
    <row r="458" spans="1:4" customFormat="1" x14ac:dyDescent="0.2">
      <c r="A458" s="444" t="s">
        <v>329</v>
      </c>
      <c r="B458" s="444" t="s">
        <v>330</v>
      </c>
      <c r="C458" s="453" t="s">
        <v>1092</v>
      </c>
      <c r="D458" s="444" t="s">
        <v>341</v>
      </c>
    </row>
    <row r="459" spans="1:4" customFormat="1" x14ac:dyDescent="0.2">
      <c r="A459" s="444" t="s">
        <v>1630</v>
      </c>
      <c r="B459" s="444" t="s">
        <v>1727</v>
      </c>
      <c r="C459" s="453" t="s">
        <v>1097</v>
      </c>
      <c r="D459" s="444" t="s">
        <v>949</v>
      </c>
    </row>
    <row r="460" spans="1:4" customFormat="1" x14ac:dyDescent="0.2">
      <c r="A460" s="444" t="s">
        <v>331</v>
      </c>
      <c r="B460" s="444" t="s">
        <v>21</v>
      </c>
      <c r="C460" s="453" t="s">
        <v>1092</v>
      </c>
      <c r="D460" s="444" t="s">
        <v>1113</v>
      </c>
    </row>
    <row r="461" spans="1:4" customFormat="1" x14ac:dyDescent="0.2">
      <c r="A461" s="444" t="s">
        <v>332</v>
      </c>
      <c r="B461" s="444" t="s">
        <v>333</v>
      </c>
      <c r="C461" s="453" t="s">
        <v>1092</v>
      </c>
      <c r="D461" s="444" t="s">
        <v>950</v>
      </c>
    </row>
    <row r="462" spans="1:4" customFormat="1" x14ac:dyDescent="0.2">
      <c r="A462" s="444" t="s">
        <v>537</v>
      </c>
      <c r="B462" s="444" t="s">
        <v>538</v>
      </c>
      <c r="C462" s="453" t="s">
        <v>1097</v>
      </c>
      <c r="D462" s="444" t="s">
        <v>1451</v>
      </c>
    </row>
    <row r="463" spans="1:4" customFormat="1" x14ac:dyDescent="0.2">
      <c r="A463" s="444" t="s">
        <v>539</v>
      </c>
      <c r="B463" s="444" t="s">
        <v>540</v>
      </c>
      <c r="C463" s="453" t="s">
        <v>1092</v>
      </c>
      <c r="D463" s="444" t="s">
        <v>341</v>
      </c>
    </row>
    <row r="464" spans="1:4" customFormat="1" x14ac:dyDescent="0.2">
      <c r="A464" s="444" t="s">
        <v>1631</v>
      </c>
      <c r="B464" s="444" t="s">
        <v>1632</v>
      </c>
      <c r="C464" s="453" t="s">
        <v>1097</v>
      </c>
      <c r="D464" s="444" t="s">
        <v>949</v>
      </c>
    </row>
    <row r="465" spans="1:4" customFormat="1" x14ac:dyDescent="0.2">
      <c r="A465" s="446" t="s">
        <v>1674</v>
      </c>
      <c r="B465" s="446" t="s">
        <v>1728</v>
      </c>
      <c r="C465" s="453" t="s">
        <v>1092</v>
      </c>
      <c r="D465" s="446" t="s">
        <v>1113</v>
      </c>
    </row>
    <row r="466" spans="1:4" customFormat="1" x14ac:dyDescent="0.2">
      <c r="A466" s="444" t="s">
        <v>541</v>
      </c>
      <c r="B466" s="444" t="s">
        <v>542</v>
      </c>
      <c r="C466" s="453" t="s">
        <v>1092</v>
      </c>
      <c r="D466" s="444" t="s">
        <v>1113</v>
      </c>
    </row>
    <row r="467" spans="1:4" customFormat="1" x14ac:dyDescent="0.2">
      <c r="A467" s="444" t="s">
        <v>543</v>
      </c>
      <c r="B467" s="444" t="s">
        <v>544</v>
      </c>
      <c r="C467" s="453" t="s">
        <v>1092</v>
      </c>
      <c r="D467" s="444" t="s">
        <v>1113</v>
      </c>
    </row>
    <row r="468" spans="1:4" customFormat="1" x14ac:dyDescent="0.2">
      <c r="A468" s="444" t="s">
        <v>545</v>
      </c>
      <c r="B468" s="444" t="s">
        <v>546</v>
      </c>
      <c r="C468" s="453" t="s">
        <v>1092</v>
      </c>
      <c r="D468" s="444" t="s">
        <v>1113</v>
      </c>
    </row>
    <row r="469" spans="1:4" customFormat="1" x14ac:dyDescent="0.2">
      <c r="A469" s="444" t="s">
        <v>1729</v>
      </c>
      <c r="B469" s="444" t="s">
        <v>1730</v>
      </c>
      <c r="C469" s="454" t="s">
        <v>1097</v>
      </c>
      <c r="D469" s="448" t="s">
        <v>1451</v>
      </c>
    </row>
    <row r="470" spans="1:4" customFormat="1" x14ac:dyDescent="0.2">
      <c r="A470" s="444" t="s">
        <v>1352</v>
      </c>
      <c r="B470" s="444" t="s">
        <v>1429</v>
      </c>
      <c r="C470" s="453" t="s">
        <v>1097</v>
      </c>
      <c r="D470" s="444" t="s">
        <v>1451</v>
      </c>
    </row>
    <row r="471" spans="1:4" customFormat="1" x14ac:dyDescent="0.2">
      <c r="A471" s="444" t="s">
        <v>547</v>
      </c>
      <c r="B471" s="444" t="s">
        <v>548</v>
      </c>
      <c r="C471" s="453" t="s">
        <v>1092</v>
      </c>
      <c r="D471" s="444" t="s">
        <v>341</v>
      </c>
    </row>
    <row r="472" spans="1:4" customFormat="1" x14ac:dyDescent="0.2">
      <c r="A472" s="444" t="s">
        <v>549</v>
      </c>
      <c r="B472" s="444" t="s">
        <v>1731</v>
      </c>
      <c r="C472" s="453" t="s">
        <v>1092</v>
      </c>
      <c r="D472" s="444" t="s">
        <v>950</v>
      </c>
    </row>
    <row r="473" spans="1:4" customFormat="1" x14ac:dyDescent="0.2">
      <c r="A473" s="444" t="s">
        <v>22</v>
      </c>
      <c r="B473" s="444" t="s">
        <v>23</v>
      </c>
      <c r="C473" s="453" t="s">
        <v>1097</v>
      </c>
      <c r="D473" s="444" t="s">
        <v>1098</v>
      </c>
    </row>
    <row r="474" spans="1:4" customFormat="1" x14ac:dyDescent="0.2">
      <c r="A474" s="444" t="s">
        <v>1495</v>
      </c>
      <c r="B474" s="444" t="s">
        <v>1537</v>
      </c>
      <c r="C474" s="453" t="s">
        <v>1097</v>
      </c>
      <c r="D474" s="444" t="s">
        <v>1098</v>
      </c>
    </row>
    <row r="475" spans="1:4" customFormat="1" x14ac:dyDescent="0.2">
      <c r="A475" s="444" t="s">
        <v>550</v>
      </c>
      <c r="B475" s="444" t="s">
        <v>551</v>
      </c>
      <c r="C475" s="453" t="s">
        <v>1097</v>
      </c>
      <c r="D475" s="444" t="s">
        <v>1098</v>
      </c>
    </row>
    <row r="476" spans="1:4" customFormat="1" x14ac:dyDescent="0.2">
      <c r="A476" s="444" t="s">
        <v>552</v>
      </c>
      <c r="B476" s="444" t="s">
        <v>552</v>
      </c>
      <c r="C476" s="453" t="s">
        <v>1097</v>
      </c>
      <c r="D476" s="444" t="s">
        <v>1098</v>
      </c>
    </row>
    <row r="477" spans="1:4" customFormat="1" x14ac:dyDescent="0.2">
      <c r="A477" s="444" t="s">
        <v>553</v>
      </c>
      <c r="B477" s="444" t="s">
        <v>554</v>
      </c>
      <c r="C477" s="453" t="s">
        <v>1092</v>
      </c>
      <c r="D477" s="444" t="s">
        <v>950</v>
      </c>
    </row>
    <row r="478" spans="1:4" customFormat="1" x14ac:dyDescent="0.2">
      <c r="A478" s="444" t="s">
        <v>1333</v>
      </c>
      <c r="B478" s="444" t="s">
        <v>1430</v>
      </c>
      <c r="C478" s="453" t="s">
        <v>1097</v>
      </c>
      <c r="D478" s="444" t="s">
        <v>949</v>
      </c>
    </row>
    <row r="479" spans="1:4" customFormat="1" x14ac:dyDescent="0.2">
      <c r="A479" s="444" t="s">
        <v>1334</v>
      </c>
      <c r="B479" s="444" t="s">
        <v>1431</v>
      </c>
      <c r="C479" s="453" t="s">
        <v>1097</v>
      </c>
      <c r="D479" s="444" t="s">
        <v>949</v>
      </c>
    </row>
    <row r="480" spans="1:4" customFormat="1" x14ac:dyDescent="0.2">
      <c r="A480" s="444" t="s">
        <v>1335</v>
      </c>
      <c r="B480" s="444" t="s">
        <v>1432</v>
      </c>
      <c r="C480" s="453" t="s">
        <v>1097</v>
      </c>
      <c r="D480" s="444" t="s">
        <v>949</v>
      </c>
    </row>
    <row r="481" spans="1:4" customFormat="1" x14ac:dyDescent="0.2">
      <c r="A481" s="444" t="s">
        <v>1336</v>
      </c>
      <c r="B481" s="444" t="s">
        <v>1433</v>
      </c>
      <c r="C481" s="453" t="s">
        <v>1097</v>
      </c>
      <c r="D481" s="444" t="s">
        <v>949</v>
      </c>
    </row>
    <row r="482" spans="1:4" customFormat="1" x14ac:dyDescent="0.2">
      <c r="A482" s="444" t="s">
        <v>555</v>
      </c>
      <c r="B482" s="444" t="s">
        <v>556</v>
      </c>
      <c r="C482" s="453" t="s">
        <v>1097</v>
      </c>
      <c r="D482" s="444" t="s">
        <v>949</v>
      </c>
    </row>
    <row r="483" spans="1:4" customFormat="1" x14ac:dyDescent="0.2">
      <c r="A483" s="444" t="s">
        <v>557</v>
      </c>
      <c r="B483" s="444" t="s">
        <v>558</v>
      </c>
      <c r="C483" s="453" t="s">
        <v>1097</v>
      </c>
      <c r="D483" s="444" t="s">
        <v>949</v>
      </c>
    </row>
    <row r="484" spans="1:4" customFormat="1" x14ac:dyDescent="0.2">
      <c r="A484" s="444" t="s">
        <v>559</v>
      </c>
      <c r="B484" s="444" t="s">
        <v>560</v>
      </c>
      <c r="C484" s="453" t="s">
        <v>1092</v>
      </c>
      <c r="D484" s="444" t="s">
        <v>341</v>
      </c>
    </row>
    <row r="485" spans="1:4" customFormat="1" x14ac:dyDescent="0.2">
      <c r="A485" s="444" t="s">
        <v>357</v>
      </c>
      <c r="B485" s="444" t="s">
        <v>357</v>
      </c>
      <c r="C485" s="453" t="s">
        <v>1097</v>
      </c>
      <c r="D485" s="444" t="s">
        <v>949</v>
      </c>
    </row>
    <row r="486" spans="1:4" customFormat="1" x14ac:dyDescent="0.2">
      <c r="A486" s="444" t="s">
        <v>561</v>
      </c>
      <c r="B486" s="444" t="s">
        <v>1732</v>
      </c>
      <c r="C486" s="453" t="s">
        <v>1097</v>
      </c>
      <c r="D486" s="444" t="s">
        <v>1451</v>
      </c>
    </row>
    <row r="487" spans="1:4" customFormat="1" x14ac:dyDescent="0.2">
      <c r="A487" s="444" t="s">
        <v>562</v>
      </c>
      <c r="B487" s="444" t="s">
        <v>563</v>
      </c>
      <c r="C487" s="453" t="s">
        <v>1097</v>
      </c>
      <c r="D487" s="444" t="s">
        <v>1451</v>
      </c>
    </row>
    <row r="488" spans="1:4" customFormat="1" x14ac:dyDescent="0.2">
      <c r="A488" s="444" t="s">
        <v>564</v>
      </c>
      <c r="B488" s="444" t="s">
        <v>565</v>
      </c>
      <c r="C488" s="453" t="s">
        <v>1097</v>
      </c>
      <c r="D488" s="444" t="s">
        <v>1451</v>
      </c>
    </row>
    <row r="489" spans="1:4" customFormat="1" x14ac:dyDescent="0.2">
      <c r="A489" s="444" t="s">
        <v>1337</v>
      </c>
      <c r="B489" s="444" t="s">
        <v>1434</v>
      </c>
      <c r="C489" s="453" t="s">
        <v>1097</v>
      </c>
      <c r="D489" s="444" t="s">
        <v>1451</v>
      </c>
    </row>
    <row r="490" spans="1:4" customFormat="1" x14ac:dyDescent="0.2">
      <c r="A490" s="444" t="s">
        <v>566</v>
      </c>
      <c r="B490" s="444" t="s">
        <v>567</v>
      </c>
      <c r="C490" s="453" t="s">
        <v>1092</v>
      </c>
      <c r="D490" s="444" t="s">
        <v>341</v>
      </c>
    </row>
    <row r="491" spans="1:4" customFormat="1" x14ac:dyDescent="0.2">
      <c r="A491" s="444" t="s">
        <v>358</v>
      </c>
      <c r="B491" s="444" t="s">
        <v>359</v>
      </c>
      <c r="C491" s="453" t="s">
        <v>1092</v>
      </c>
      <c r="D491" s="444" t="s">
        <v>1113</v>
      </c>
    </row>
    <row r="492" spans="1:4" customFormat="1" x14ac:dyDescent="0.2">
      <c r="A492" s="444" t="s">
        <v>568</v>
      </c>
      <c r="B492" s="444" t="s">
        <v>1362</v>
      </c>
      <c r="C492" s="453" t="s">
        <v>1092</v>
      </c>
      <c r="D492" s="444" t="s">
        <v>341</v>
      </c>
    </row>
    <row r="493" spans="1:4" customFormat="1" x14ac:dyDescent="0.2">
      <c r="A493" s="444" t="s">
        <v>569</v>
      </c>
      <c r="B493" s="444" t="s">
        <v>24</v>
      </c>
      <c r="C493" s="453" t="s">
        <v>1092</v>
      </c>
      <c r="D493" s="444" t="s">
        <v>341</v>
      </c>
    </row>
    <row r="494" spans="1:4" customFormat="1" x14ac:dyDescent="0.2">
      <c r="A494" s="444" t="s">
        <v>570</v>
      </c>
      <c r="B494" s="444" t="s">
        <v>1363</v>
      </c>
      <c r="C494" s="453" t="s">
        <v>1097</v>
      </c>
      <c r="D494" s="444" t="s">
        <v>1098</v>
      </c>
    </row>
    <row r="495" spans="1:4" customFormat="1" x14ac:dyDescent="0.2">
      <c r="A495" s="444" t="s">
        <v>360</v>
      </c>
      <c r="B495" s="444" t="s">
        <v>361</v>
      </c>
      <c r="C495" s="453" t="s">
        <v>1097</v>
      </c>
      <c r="D495" s="444" t="s">
        <v>1098</v>
      </c>
    </row>
    <row r="496" spans="1:4" customFormat="1" x14ac:dyDescent="0.2">
      <c r="A496" s="444" t="s">
        <v>571</v>
      </c>
      <c r="B496" s="444" t="s">
        <v>572</v>
      </c>
      <c r="C496" s="453" t="s">
        <v>1097</v>
      </c>
      <c r="D496" s="444" t="s">
        <v>1098</v>
      </c>
    </row>
    <row r="497" spans="1:4" customFormat="1" x14ac:dyDescent="0.2">
      <c r="A497" s="444" t="s">
        <v>573</v>
      </c>
      <c r="B497" s="444" t="s">
        <v>574</v>
      </c>
      <c r="C497" s="453" t="s">
        <v>1097</v>
      </c>
      <c r="D497" s="444" t="s">
        <v>1098</v>
      </c>
    </row>
    <row r="498" spans="1:4" customFormat="1" x14ac:dyDescent="0.2">
      <c r="A498" s="444" t="s">
        <v>575</v>
      </c>
      <c r="B498" s="444" t="s">
        <v>25</v>
      </c>
      <c r="C498" s="453" t="s">
        <v>1092</v>
      </c>
      <c r="D498" s="444" t="s">
        <v>1113</v>
      </c>
    </row>
    <row r="499" spans="1:4" customFormat="1" x14ac:dyDescent="0.2">
      <c r="A499" s="444" t="s">
        <v>576</v>
      </c>
      <c r="B499" s="444" t="s">
        <v>577</v>
      </c>
      <c r="C499" s="453" t="s">
        <v>1097</v>
      </c>
      <c r="D499" s="444" t="s">
        <v>1451</v>
      </c>
    </row>
    <row r="500" spans="1:4" customFormat="1" x14ac:dyDescent="0.2">
      <c r="A500" s="444" t="s">
        <v>578</v>
      </c>
      <c r="B500" s="444" t="s">
        <v>579</v>
      </c>
      <c r="C500" s="453" t="s">
        <v>1097</v>
      </c>
      <c r="D500" s="444" t="s">
        <v>949</v>
      </c>
    </row>
    <row r="501" spans="1:4" customFormat="1" x14ac:dyDescent="0.2">
      <c r="A501" s="444" t="s">
        <v>1633</v>
      </c>
      <c r="B501" s="444" t="s">
        <v>1733</v>
      </c>
      <c r="C501" s="453" t="s">
        <v>1097</v>
      </c>
      <c r="D501" s="444" t="s">
        <v>1098</v>
      </c>
    </row>
    <row r="502" spans="1:4" customFormat="1" x14ac:dyDescent="0.2">
      <c r="A502" s="444" t="s">
        <v>362</v>
      </c>
      <c r="B502" s="444" t="s">
        <v>362</v>
      </c>
      <c r="C502" s="453" t="s">
        <v>1097</v>
      </c>
      <c r="D502" s="444" t="s">
        <v>950</v>
      </c>
    </row>
    <row r="503" spans="1:4" customFormat="1" x14ac:dyDescent="0.2">
      <c r="A503" s="444" t="s">
        <v>580</v>
      </c>
      <c r="B503" s="444" t="s">
        <v>581</v>
      </c>
      <c r="C503" s="453" t="s">
        <v>1092</v>
      </c>
      <c r="D503" s="444" t="s">
        <v>341</v>
      </c>
    </row>
    <row r="504" spans="1:4" customFormat="1" x14ac:dyDescent="0.2">
      <c r="A504" s="444" t="s">
        <v>582</v>
      </c>
      <c r="B504" s="444" t="s">
        <v>583</v>
      </c>
      <c r="C504" s="453" t="s">
        <v>1092</v>
      </c>
      <c r="D504" s="444" t="s">
        <v>341</v>
      </c>
    </row>
    <row r="505" spans="1:4" customFormat="1" x14ac:dyDescent="0.2">
      <c r="A505" s="444" t="s">
        <v>584</v>
      </c>
      <c r="B505" s="444" t="s">
        <v>585</v>
      </c>
      <c r="C505" s="453" t="s">
        <v>1092</v>
      </c>
      <c r="D505" s="444" t="s">
        <v>950</v>
      </c>
    </row>
    <row r="506" spans="1:4" customFormat="1" x14ac:dyDescent="0.2">
      <c r="A506" s="444" t="s">
        <v>586</v>
      </c>
      <c r="B506" s="444" t="s">
        <v>587</v>
      </c>
      <c r="C506" s="453" t="s">
        <v>1092</v>
      </c>
      <c r="D506" s="444" t="s">
        <v>950</v>
      </c>
    </row>
    <row r="507" spans="1:4" customFormat="1" x14ac:dyDescent="0.2">
      <c r="A507" s="444" t="s">
        <v>588</v>
      </c>
      <c r="B507" s="444" t="s">
        <v>26</v>
      </c>
      <c r="C507" s="453" t="s">
        <v>1092</v>
      </c>
      <c r="D507" s="444" t="s">
        <v>950</v>
      </c>
    </row>
    <row r="508" spans="1:4" customFormat="1" x14ac:dyDescent="0.2">
      <c r="A508" s="444" t="s">
        <v>589</v>
      </c>
      <c r="B508" s="444" t="s">
        <v>590</v>
      </c>
      <c r="C508" s="453" t="s">
        <v>1092</v>
      </c>
      <c r="D508" s="444" t="s">
        <v>950</v>
      </c>
    </row>
    <row r="509" spans="1:4" customFormat="1" x14ac:dyDescent="0.2">
      <c r="A509" s="444" t="s">
        <v>591</v>
      </c>
      <c r="B509" s="444" t="s">
        <v>592</v>
      </c>
      <c r="C509" s="453" t="s">
        <v>1092</v>
      </c>
      <c r="D509" s="444" t="s">
        <v>950</v>
      </c>
    </row>
    <row r="510" spans="1:4" customFormat="1" x14ac:dyDescent="0.2">
      <c r="A510" s="444" t="s">
        <v>593</v>
      </c>
      <c r="B510" s="444" t="s">
        <v>594</v>
      </c>
      <c r="C510" s="453" t="s">
        <v>1092</v>
      </c>
      <c r="D510" s="444" t="s">
        <v>950</v>
      </c>
    </row>
    <row r="511" spans="1:4" customFormat="1" x14ac:dyDescent="0.2">
      <c r="A511" s="444" t="s">
        <v>595</v>
      </c>
      <c r="B511" s="444" t="s">
        <v>596</v>
      </c>
      <c r="C511" s="453" t="s">
        <v>1092</v>
      </c>
      <c r="D511" s="444" t="s">
        <v>950</v>
      </c>
    </row>
    <row r="512" spans="1:4" customFormat="1" x14ac:dyDescent="0.2">
      <c r="A512" s="444" t="s">
        <v>597</v>
      </c>
      <c r="B512" s="444" t="s">
        <v>598</v>
      </c>
      <c r="C512" s="453" t="s">
        <v>1092</v>
      </c>
      <c r="D512" s="444" t="s">
        <v>950</v>
      </c>
    </row>
    <row r="513" spans="1:4" customFormat="1" x14ac:dyDescent="0.2">
      <c r="A513" s="444" t="s">
        <v>599</v>
      </c>
      <c r="B513" s="444" t="s">
        <v>600</v>
      </c>
      <c r="C513" s="453" t="s">
        <v>1092</v>
      </c>
      <c r="D513" s="444" t="s">
        <v>950</v>
      </c>
    </row>
    <row r="514" spans="1:4" customFormat="1" x14ac:dyDescent="0.2">
      <c r="A514" s="444" t="s">
        <v>601</v>
      </c>
      <c r="B514" s="444" t="s">
        <v>602</v>
      </c>
      <c r="C514" s="453" t="s">
        <v>1092</v>
      </c>
      <c r="D514" s="444" t="s">
        <v>950</v>
      </c>
    </row>
    <row r="515" spans="1:4" customFormat="1" x14ac:dyDescent="0.2">
      <c r="A515" s="444" t="s">
        <v>603</v>
      </c>
      <c r="B515" s="444" t="s">
        <v>604</v>
      </c>
      <c r="C515" s="453" t="s">
        <v>1092</v>
      </c>
      <c r="D515" s="444" t="s">
        <v>950</v>
      </c>
    </row>
    <row r="516" spans="1:4" customFormat="1" x14ac:dyDescent="0.2">
      <c r="A516" s="444" t="s">
        <v>605</v>
      </c>
      <c r="B516" s="444" t="s">
        <v>606</v>
      </c>
      <c r="C516" s="453" t="s">
        <v>1092</v>
      </c>
      <c r="D516" s="444" t="s">
        <v>1113</v>
      </c>
    </row>
    <row r="517" spans="1:4" customFormat="1" x14ac:dyDescent="0.2">
      <c r="A517" s="444" t="s">
        <v>607</v>
      </c>
      <c r="B517" s="444" t="s">
        <v>608</v>
      </c>
      <c r="C517" s="453" t="s">
        <v>1092</v>
      </c>
      <c r="D517" s="444" t="s">
        <v>1113</v>
      </c>
    </row>
    <row r="518" spans="1:4" customFormat="1" x14ac:dyDescent="0.2">
      <c r="A518" s="444" t="s">
        <v>609</v>
      </c>
      <c r="B518" s="444" t="s">
        <v>610</v>
      </c>
      <c r="C518" s="453" t="s">
        <v>1092</v>
      </c>
      <c r="D518" s="444" t="s">
        <v>1113</v>
      </c>
    </row>
    <row r="519" spans="1:4" customFormat="1" x14ac:dyDescent="0.2">
      <c r="A519" s="444" t="s">
        <v>611</v>
      </c>
      <c r="B519" s="444" t="s">
        <v>612</v>
      </c>
      <c r="C519" s="453" t="s">
        <v>1092</v>
      </c>
      <c r="D519" s="444" t="s">
        <v>341</v>
      </c>
    </row>
    <row r="520" spans="1:4" customFormat="1" x14ac:dyDescent="0.2">
      <c r="A520" s="444" t="s">
        <v>613</v>
      </c>
      <c r="B520" s="444" t="s">
        <v>614</v>
      </c>
      <c r="C520" s="453" t="s">
        <v>1092</v>
      </c>
      <c r="D520" s="444" t="s">
        <v>341</v>
      </c>
    </row>
    <row r="521" spans="1:4" customFormat="1" x14ac:dyDescent="0.2">
      <c r="A521" s="444" t="s">
        <v>1338</v>
      </c>
      <c r="B521" s="444" t="s">
        <v>1339</v>
      </c>
      <c r="C521" s="453" t="s">
        <v>1092</v>
      </c>
      <c r="D521" s="444" t="s">
        <v>341</v>
      </c>
    </row>
    <row r="522" spans="1:4" customFormat="1" x14ac:dyDescent="0.2">
      <c r="A522" s="444" t="s">
        <v>363</v>
      </c>
      <c r="B522" s="444" t="s">
        <v>364</v>
      </c>
      <c r="C522" s="453" t="s">
        <v>1092</v>
      </c>
      <c r="D522" s="444" t="s">
        <v>950</v>
      </c>
    </row>
    <row r="523" spans="1:4" customFormat="1" x14ac:dyDescent="0.2">
      <c r="A523" s="444" t="s">
        <v>365</v>
      </c>
      <c r="B523" s="444" t="s">
        <v>366</v>
      </c>
      <c r="C523" s="453" t="s">
        <v>1092</v>
      </c>
      <c r="D523" s="444" t="s">
        <v>341</v>
      </c>
    </row>
    <row r="524" spans="1:4" customFormat="1" x14ac:dyDescent="0.2">
      <c r="A524" s="444" t="s">
        <v>615</v>
      </c>
      <c r="B524" s="444" t="s">
        <v>616</v>
      </c>
      <c r="C524" s="453" t="s">
        <v>1092</v>
      </c>
      <c r="D524" s="444" t="s">
        <v>341</v>
      </c>
    </row>
    <row r="525" spans="1:4" customFormat="1" x14ac:dyDescent="0.2">
      <c r="A525" s="444" t="s">
        <v>617</v>
      </c>
      <c r="B525" s="444" t="s">
        <v>1538</v>
      </c>
      <c r="C525" s="453" t="s">
        <v>1092</v>
      </c>
      <c r="D525" s="444" t="s">
        <v>341</v>
      </c>
    </row>
    <row r="526" spans="1:4" customFormat="1" x14ac:dyDescent="0.2">
      <c r="A526" s="444" t="s">
        <v>618</v>
      </c>
      <c r="B526" s="444" t="s">
        <v>619</v>
      </c>
      <c r="C526" s="453" t="s">
        <v>1092</v>
      </c>
      <c r="D526" s="444" t="s">
        <v>341</v>
      </c>
    </row>
    <row r="527" spans="1:4" customFormat="1" x14ac:dyDescent="0.2">
      <c r="A527" s="444" t="s">
        <v>620</v>
      </c>
      <c r="B527" s="444" t="s">
        <v>621</v>
      </c>
      <c r="C527" s="453" t="s">
        <v>1092</v>
      </c>
      <c r="D527" s="444" t="s">
        <v>341</v>
      </c>
    </row>
    <row r="528" spans="1:4" customFormat="1" x14ac:dyDescent="0.2">
      <c r="A528" s="444" t="s">
        <v>622</v>
      </c>
      <c r="B528" s="444" t="s">
        <v>623</v>
      </c>
      <c r="C528" s="453" t="s">
        <v>1092</v>
      </c>
      <c r="D528" s="444" t="s">
        <v>341</v>
      </c>
    </row>
    <row r="529" spans="1:4" customFormat="1" x14ac:dyDescent="0.2">
      <c r="A529" s="444" t="s">
        <v>624</v>
      </c>
      <c r="B529" s="444" t="s">
        <v>625</v>
      </c>
      <c r="C529" s="453" t="s">
        <v>1092</v>
      </c>
      <c r="D529" s="444" t="s">
        <v>341</v>
      </c>
    </row>
    <row r="530" spans="1:4" customFormat="1" x14ac:dyDescent="0.2">
      <c r="A530" s="444" t="s">
        <v>626</v>
      </c>
      <c r="B530" s="444" t="s">
        <v>626</v>
      </c>
      <c r="C530" s="453" t="s">
        <v>1092</v>
      </c>
      <c r="D530" s="444" t="s">
        <v>950</v>
      </c>
    </row>
    <row r="531" spans="1:4" customFormat="1" x14ac:dyDescent="0.2">
      <c r="A531" s="444" t="s">
        <v>627</v>
      </c>
      <c r="B531" s="444" t="s">
        <v>705</v>
      </c>
      <c r="C531" s="453" t="s">
        <v>1097</v>
      </c>
      <c r="D531" s="444" t="s">
        <v>1451</v>
      </c>
    </row>
    <row r="532" spans="1:4" customFormat="1" x14ac:dyDescent="0.2">
      <c r="A532" s="444" t="s">
        <v>706</v>
      </c>
      <c r="B532" s="444" t="s">
        <v>1282</v>
      </c>
      <c r="C532" s="453" t="s">
        <v>1097</v>
      </c>
      <c r="D532" s="444" t="s">
        <v>1451</v>
      </c>
    </row>
    <row r="533" spans="1:4" customFormat="1" x14ac:dyDescent="0.2">
      <c r="A533" s="444" t="s">
        <v>27</v>
      </c>
      <c r="B533" s="444" t="s">
        <v>28</v>
      </c>
      <c r="C533" s="453" t="s">
        <v>1097</v>
      </c>
      <c r="D533" s="444" t="s">
        <v>1098</v>
      </c>
    </row>
    <row r="534" spans="1:4" customFormat="1" x14ac:dyDescent="0.2">
      <c r="A534" s="444" t="s">
        <v>1283</v>
      </c>
      <c r="B534" s="444" t="s">
        <v>1284</v>
      </c>
      <c r="C534" s="453" t="s">
        <v>1092</v>
      </c>
      <c r="D534" s="444" t="s">
        <v>341</v>
      </c>
    </row>
    <row r="535" spans="1:4" customFormat="1" x14ac:dyDescent="0.2">
      <c r="A535" s="444" t="s">
        <v>1285</v>
      </c>
      <c r="B535" s="444" t="s">
        <v>1286</v>
      </c>
      <c r="C535" s="453" t="s">
        <v>1092</v>
      </c>
      <c r="D535" s="444" t="s">
        <v>341</v>
      </c>
    </row>
    <row r="536" spans="1:4" customFormat="1" x14ac:dyDescent="0.2">
      <c r="A536" s="444" t="s">
        <v>1287</v>
      </c>
      <c r="B536" s="444" t="s">
        <v>1288</v>
      </c>
      <c r="C536" s="453" t="s">
        <v>1097</v>
      </c>
      <c r="D536" s="444" t="s">
        <v>949</v>
      </c>
    </row>
    <row r="537" spans="1:4" customFormat="1" x14ac:dyDescent="0.2">
      <c r="A537" s="444" t="s">
        <v>1289</v>
      </c>
      <c r="B537" s="444" t="s">
        <v>1290</v>
      </c>
      <c r="C537" s="453" t="s">
        <v>1097</v>
      </c>
      <c r="D537" s="444" t="s">
        <v>949</v>
      </c>
    </row>
    <row r="538" spans="1:4" customFormat="1" x14ac:dyDescent="0.2">
      <c r="A538" s="444" t="s">
        <v>1291</v>
      </c>
      <c r="B538" s="444" t="s">
        <v>1292</v>
      </c>
      <c r="C538" s="453" t="s">
        <v>1097</v>
      </c>
      <c r="D538" s="444" t="s">
        <v>949</v>
      </c>
    </row>
    <row r="539" spans="1:4" customFormat="1" x14ac:dyDescent="0.2">
      <c r="A539" s="444" t="s">
        <v>1293</v>
      </c>
      <c r="B539" s="444" t="s">
        <v>1293</v>
      </c>
      <c r="C539" s="453" t="s">
        <v>1097</v>
      </c>
      <c r="D539" s="444" t="s">
        <v>949</v>
      </c>
    </row>
    <row r="540" spans="1:4" customFormat="1" x14ac:dyDescent="0.2">
      <c r="A540" s="444" t="s">
        <v>1294</v>
      </c>
      <c r="B540" s="444" t="s">
        <v>1295</v>
      </c>
      <c r="C540" s="453" t="s">
        <v>1092</v>
      </c>
      <c r="D540" s="444" t="s">
        <v>950</v>
      </c>
    </row>
    <row r="541" spans="1:4" customFormat="1" x14ac:dyDescent="0.2">
      <c r="A541" s="444" t="s">
        <v>1296</v>
      </c>
      <c r="B541" s="444" t="s">
        <v>1297</v>
      </c>
      <c r="C541" s="453" t="s">
        <v>1097</v>
      </c>
      <c r="D541" s="444" t="s">
        <v>1098</v>
      </c>
    </row>
    <row r="542" spans="1:4" customFormat="1" x14ac:dyDescent="0.2">
      <c r="A542" s="444" t="s">
        <v>1298</v>
      </c>
      <c r="B542" s="444" t="s">
        <v>1299</v>
      </c>
      <c r="C542" s="453" t="s">
        <v>1097</v>
      </c>
      <c r="D542" s="444" t="s">
        <v>1098</v>
      </c>
    </row>
    <row r="543" spans="1:4" customFormat="1" x14ac:dyDescent="0.2">
      <c r="A543" s="444" t="s">
        <v>1300</v>
      </c>
      <c r="B543" s="444" t="s">
        <v>1301</v>
      </c>
      <c r="C543" s="453" t="s">
        <v>1097</v>
      </c>
      <c r="D543" s="444" t="s">
        <v>1098</v>
      </c>
    </row>
    <row r="544" spans="1:4" customFormat="1" x14ac:dyDescent="0.2">
      <c r="A544" s="444" t="s">
        <v>1302</v>
      </c>
      <c r="B544" s="444" t="s">
        <v>1303</v>
      </c>
      <c r="C544" s="453" t="s">
        <v>1097</v>
      </c>
      <c r="D544" s="444" t="s">
        <v>1098</v>
      </c>
    </row>
    <row r="545" spans="1:4" customFormat="1" x14ac:dyDescent="0.2">
      <c r="A545" s="444" t="s">
        <v>1496</v>
      </c>
      <c r="B545" s="444" t="s">
        <v>1539</v>
      </c>
      <c r="C545" s="453" t="s">
        <v>1097</v>
      </c>
      <c r="D545" s="444" t="s">
        <v>1098</v>
      </c>
    </row>
    <row r="546" spans="1:4" customFormat="1" x14ac:dyDescent="0.2">
      <c r="A546" s="444" t="s">
        <v>1304</v>
      </c>
      <c r="B546" s="444" t="s">
        <v>1305</v>
      </c>
      <c r="C546" s="453" t="s">
        <v>1097</v>
      </c>
      <c r="D546" s="444" t="s">
        <v>1098</v>
      </c>
    </row>
    <row r="547" spans="1:4" customFormat="1" x14ac:dyDescent="0.2">
      <c r="A547" s="444" t="s">
        <v>1340</v>
      </c>
      <c r="B547" s="444" t="s">
        <v>1341</v>
      </c>
      <c r="C547" s="453" t="s">
        <v>1097</v>
      </c>
      <c r="D547" s="444" t="s">
        <v>1098</v>
      </c>
    </row>
    <row r="548" spans="1:4" customFormat="1" x14ac:dyDescent="0.2">
      <c r="A548" s="444" t="s">
        <v>1306</v>
      </c>
      <c r="B548" s="444" t="s">
        <v>1307</v>
      </c>
      <c r="C548" s="453" t="s">
        <v>1092</v>
      </c>
      <c r="D548" s="444" t="s">
        <v>1113</v>
      </c>
    </row>
    <row r="549" spans="1:4" customFormat="1" x14ac:dyDescent="0.2">
      <c r="A549" s="444" t="s">
        <v>1308</v>
      </c>
      <c r="B549" s="444" t="s">
        <v>1364</v>
      </c>
      <c r="C549" s="453" t="s">
        <v>1092</v>
      </c>
      <c r="D549" s="444" t="s">
        <v>950</v>
      </c>
    </row>
    <row r="550" spans="1:4" customFormat="1" x14ac:dyDescent="0.2">
      <c r="A550" s="444" t="s">
        <v>1309</v>
      </c>
      <c r="B550" s="444" t="s">
        <v>1310</v>
      </c>
      <c r="C550" s="453" t="s">
        <v>1092</v>
      </c>
      <c r="D550" s="444" t="s">
        <v>341</v>
      </c>
    </row>
    <row r="551" spans="1:4" customFormat="1" x14ac:dyDescent="0.2">
      <c r="A551" s="444" t="s">
        <v>1311</v>
      </c>
      <c r="B551" s="444" t="s">
        <v>1312</v>
      </c>
      <c r="C551" s="453" t="s">
        <v>1092</v>
      </c>
      <c r="D551" s="444" t="s">
        <v>341</v>
      </c>
    </row>
    <row r="552" spans="1:4" customFormat="1" x14ac:dyDescent="0.2">
      <c r="A552" s="444" t="s">
        <v>1634</v>
      </c>
      <c r="B552" s="444" t="s">
        <v>1635</v>
      </c>
      <c r="C552" s="453" t="s">
        <v>1097</v>
      </c>
      <c r="D552" s="444" t="s">
        <v>950</v>
      </c>
    </row>
    <row r="553" spans="1:4" customFormat="1" x14ac:dyDescent="0.2">
      <c r="A553" s="447" t="s">
        <v>1636</v>
      </c>
      <c r="B553" s="447" t="s">
        <v>1637</v>
      </c>
      <c r="C553" s="456" t="s">
        <v>1092</v>
      </c>
      <c r="D553" s="450" t="s">
        <v>1113</v>
      </c>
    </row>
    <row r="554" spans="1:4" customFormat="1" x14ac:dyDescent="0.2">
      <c r="A554" s="444" t="s">
        <v>750</v>
      </c>
      <c r="B554" s="444" t="s">
        <v>751</v>
      </c>
      <c r="C554" s="453" t="s">
        <v>1092</v>
      </c>
      <c r="D554" s="444" t="s">
        <v>1113</v>
      </c>
    </row>
    <row r="555" spans="1:4" customFormat="1" x14ac:dyDescent="0.2">
      <c r="A555" s="444" t="s">
        <v>1435</v>
      </c>
      <c r="B555" s="444" t="s">
        <v>1436</v>
      </c>
      <c r="C555" s="453" t="s">
        <v>1097</v>
      </c>
      <c r="D555" s="444" t="s">
        <v>1098</v>
      </c>
    </row>
    <row r="556" spans="1:4" customFormat="1" x14ac:dyDescent="0.2">
      <c r="A556" s="444" t="s">
        <v>1437</v>
      </c>
      <c r="B556" s="444" t="s">
        <v>1438</v>
      </c>
      <c r="C556" s="453" t="s">
        <v>1097</v>
      </c>
      <c r="D556" s="444" t="s">
        <v>1098</v>
      </c>
    </row>
    <row r="557" spans="1:4" customFormat="1" x14ac:dyDescent="0.2">
      <c r="A557" s="444" t="s">
        <v>752</v>
      </c>
      <c r="B557" s="444" t="s">
        <v>753</v>
      </c>
      <c r="C557" s="453" t="s">
        <v>1097</v>
      </c>
      <c r="D557" s="444" t="s">
        <v>1098</v>
      </c>
    </row>
    <row r="558" spans="1:4" customFormat="1" x14ac:dyDescent="0.2">
      <c r="A558" s="444" t="s">
        <v>754</v>
      </c>
      <c r="B558" s="444" t="s">
        <v>755</v>
      </c>
      <c r="C558" s="453" t="s">
        <v>1097</v>
      </c>
      <c r="D558" s="444" t="s">
        <v>1098</v>
      </c>
    </row>
    <row r="559" spans="1:4" customFormat="1" x14ac:dyDescent="0.2">
      <c r="A559" s="444" t="s">
        <v>756</v>
      </c>
      <c r="B559" s="444" t="s">
        <v>757</v>
      </c>
      <c r="C559" s="453" t="s">
        <v>1097</v>
      </c>
      <c r="D559" s="444" t="s">
        <v>1098</v>
      </c>
    </row>
    <row r="560" spans="1:4" customFormat="1" x14ac:dyDescent="0.2">
      <c r="A560" s="444" t="s">
        <v>758</v>
      </c>
      <c r="B560" s="444" t="s">
        <v>201</v>
      </c>
      <c r="C560" s="453" t="s">
        <v>1092</v>
      </c>
      <c r="D560" s="444" t="s">
        <v>950</v>
      </c>
    </row>
    <row r="561" spans="1:4" customFormat="1" x14ac:dyDescent="0.2">
      <c r="A561" s="444" t="s">
        <v>202</v>
      </c>
      <c r="B561" s="444" t="s">
        <v>203</v>
      </c>
      <c r="C561" s="453" t="s">
        <v>1092</v>
      </c>
      <c r="D561" s="444" t="s">
        <v>950</v>
      </c>
    </row>
    <row r="562" spans="1:4" customFormat="1" x14ac:dyDescent="0.2">
      <c r="A562" s="444" t="s">
        <v>204</v>
      </c>
      <c r="B562" s="444" t="s">
        <v>205</v>
      </c>
      <c r="C562" s="453" t="s">
        <v>1097</v>
      </c>
      <c r="D562" s="444" t="s">
        <v>1451</v>
      </c>
    </row>
    <row r="563" spans="1:4" customFormat="1" x14ac:dyDescent="0.2">
      <c r="A563" s="444" t="s">
        <v>206</v>
      </c>
      <c r="B563" s="444" t="s">
        <v>207</v>
      </c>
      <c r="C563" s="453" t="s">
        <v>1092</v>
      </c>
      <c r="D563" s="444" t="s">
        <v>950</v>
      </c>
    </row>
    <row r="564" spans="1:4" customFormat="1" x14ac:dyDescent="0.2">
      <c r="A564" s="444" t="s">
        <v>208</v>
      </c>
      <c r="B564" s="444" t="s">
        <v>1439</v>
      </c>
      <c r="C564" s="453" t="s">
        <v>1092</v>
      </c>
      <c r="D564" s="444" t="s">
        <v>341</v>
      </c>
    </row>
    <row r="565" spans="1:4" customFormat="1" x14ac:dyDescent="0.2">
      <c r="A565" s="444" t="s">
        <v>209</v>
      </c>
      <c r="B565" s="444" t="s">
        <v>210</v>
      </c>
      <c r="C565" s="453" t="s">
        <v>1097</v>
      </c>
      <c r="D565" s="444" t="s">
        <v>1098</v>
      </c>
    </row>
    <row r="566" spans="1:4" customFormat="1" x14ac:dyDescent="0.2">
      <c r="A566" s="444" t="s">
        <v>1668</v>
      </c>
      <c r="B566" s="444" t="s">
        <v>1734</v>
      </c>
      <c r="C566" s="454" t="s">
        <v>1097</v>
      </c>
      <c r="D566" s="448" t="s">
        <v>1098</v>
      </c>
    </row>
    <row r="567" spans="1:4" customFormat="1" x14ac:dyDescent="0.2">
      <c r="A567" s="444" t="s">
        <v>211</v>
      </c>
      <c r="B567" s="444" t="s">
        <v>212</v>
      </c>
      <c r="C567" s="453" t="s">
        <v>1092</v>
      </c>
      <c r="D567" s="444" t="s">
        <v>950</v>
      </c>
    </row>
    <row r="568" spans="1:4" customFormat="1" x14ac:dyDescent="0.2">
      <c r="A568" s="444" t="s">
        <v>1440</v>
      </c>
      <c r="B568" s="444" t="s">
        <v>1441</v>
      </c>
      <c r="C568" s="453" t="s">
        <v>1097</v>
      </c>
      <c r="D568" s="444" t="s">
        <v>949</v>
      </c>
    </row>
    <row r="569" spans="1:4" customFormat="1" x14ac:dyDescent="0.2">
      <c r="A569" s="444" t="s">
        <v>367</v>
      </c>
      <c r="B569" s="444" t="s">
        <v>368</v>
      </c>
      <c r="C569" s="453" t="s">
        <v>1097</v>
      </c>
      <c r="D569" s="444" t="s">
        <v>949</v>
      </c>
    </row>
    <row r="570" spans="1:4" customFormat="1" x14ac:dyDescent="0.2">
      <c r="A570" s="444" t="s">
        <v>213</v>
      </c>
      <c r="B570" s="444" t="s">
        <v>214</v>
      </c>
      <c r="C570" s="453" t="s">
        <v>1097</v>
      </c>
      <c r="D570" s="444" t="s">
        <v>949</v>
      </c>
    </row>
    <row r="571" spans="1:4" customFormat="1" x14ac:dyDescent="0.2">
      <c r="A571" s="444" t="s">
        <v>215</v>
      </c>
      <c r="B571" s="444" t="s">
        <v>216</v>
      </c>
      <c r="C571" s="453" t="s">
        <v>1097</v>
      </c>
      <c r="D571" s="444" t="s">
        <v>949</v>
      </c>
    </row>
    <row r="572" spans="1:4" customFormat="1" x14ac:dyDescent="0.2">
      <c r="A572" s="444" t="s">
        <v>1442</v>
      </c>
      <c r="B572" s="444" t="s">
        <v>1443</v>
      </c>
      <c r="C572" s="453" t="s">
        <v>1097</v>
      </c>
      <c r="D572" s="444" t="s">
        <v>949</v>
      </c>
    </row>
    <row r="573" spans="1:4" customFormat="1" x14ac:dyDescent="0.2">
      <c r="A573" s="444" t="s">
        <v>217</v>
      </c>
      <c r="B573" s="444" t="s">
        <v>218</v>
      </c>
      <c r="C573" s="453" t="s">
        <v>1097</v>
      </c>
      <c r="D573" s="444" t="s">
        <v>949</v>
      </c>
    </row>
    <row r="574" spans="1:4" customFormat="1" x14ac:dyDescent="0.2">
      <c r="A574" s="444" t="s">
        <v>219</v>
      </c>
      <c r="B574" s="444" t="s">
        <v>220</v>
      </c>
      <c r="C574" s="453" t="s">
        <v>1097</v>
      </c>
      <c r="D574" s="444" t="s">
        <v>1098</v>
      </c>
    </row>
    <row r="575" spans="1:4" customFormat="1" x14ac:dyDescent="0.2">
      <c r="A575" s="444" t="s">
        <v>221</v>
      </c>
      <c r="B575" s="444" t="s">
        <v>1226</v>
      </c>
      <c r="C575" s="453" t="s">
        <v>1097</v>
      </c>
      <c r="D575" s="444" t="s">
        <v>1098</v>
      </c>
    </row>
    <row r="576" spans="1:4" customFormat="1" x14ac:dyDescent="0.2">
      <c r="A576" s="444" t="s">
        <v>1227</v>
      </c>
      <c r="B576" s="444" t="s">
        <v>1228</v>
      </c>
      <c r="C576" s="453" t="s">
        <v>1097</v>
      </c>
      <c r="D576" s="444" t="s">
        <v>1098</v>
      </c>
    </row>
    <row r="577" spans="1:9" customFormat="1" x14ac:dyDescent="0.2">
      <c r="A577" s="444" t="s">
        <v>1497</v>
      </c>
      <c r="B577" s="444" t="s">
        <v>1540</v>
      </c>
      <c r="C577" s="453" t="s">
        <v>1097</v>
      </c>
      <c r="D577" s="444" t="s">
        <v>1098</v>
      </c>
    </row>
    <row r="578" spans="1:9" customFormat="1" x14ac:dyDescent="0.2">
      <c r="A578" s="444" t="s">
        <v>1229</v>
      </c>
      <c r="B578" s="444" t="s">
        <v>1230</v>
      </c>
      <c r="C578" s="453" t="s">
        <v>1097</v>
      </c>
      <c r="D578" s="444" t="s">
        <v>1098</v>
      </c>
    </row>
    <row r="579" spans="1:9" customFormat="1" x14ac:dyDescent="0.2">
      <c r="A579" s="444" t="s">
        <v>1231</v>
      </c>
      <c r="B579" s="444" t="s">
        <v>1232</v>
      </c>
      <c r="C579" s="453" t="s">
        <v>1097</v>
      </c>
      <c r="D579" s="444" t="s">
        <v>1098</v>
      </c>
    </row>
    <row r="580" spans="1:9" customFormat="1" x14ac:dyDescent="0.2">
      <c r="A580" s="444" t="s">
        <v>1638</v>
      </c>
      <c r="B580" s="444" t="s">
        <v>1735</v>
      </c>
      <c r="C580" s="453" t="s">
        <v>1092</v>
      </c>
      <c r="D580" s="444" t="s">
        <v>341</v>
      </c>
    </row>
    <row r="581" spans="1:9" customFormat="1" x14ac:dyDescent="0.2">
      <c r="A581" s="444" t="s">
        <v>1498</v>
      </c>
      <c r="B581" s="444" t="s">
        <v>1541</v>
      </c>
      <c r="C581" s="453" t="s">
        <v>1092</v>
      </c>
      <c r="D581" s="444" t="s">
        <v>341</v>
      </c>
    </row>
    <row r="582" spans="1:9" customFormat="1" x14ac:dyDescent="0.2">
      <c r="A582" s="444" t="s">
        <v>1499</v>
      </c>
      <c r="B582" s="444" t="s">
        <v>1542</v>
      </c>
      <c r="C582" s="453" t="s">
        <v>1092</v>
      </c>
      <c r="D582" s="444" t="s">
        <v>341</v>
      </c>
    </row>
    <row r="583" spans="1:9" x14ac:dyDescent="0.2">
      <c r="A583" s="444" t="s">
        <v>1233</v>
      </c>
      <c r="B583" s="444" t="s">
        <v>1234</v>
      </c>
      <c r="C583" s="453" t="s">
        <v>1097</v>
      </c>
      <c r="D583" s="444" t="s">
        <v>950</v>
      </c>
      <c r="I583"/>
    </row>
    <row r="584" spans="1:9" x14ac:dyDescent="0.2">
      <c r="A584" s="444" t="s">
        <v>1235</v>
      </c>
      <c r="B584" s="444" t="s">
        <v>1236</v>
      </c>
      <c r="C584" s="453" t="s">
        <v>1097</v>
      </c>
      <c r="D584" s="444" t="s">
        <v>950</v>
      </c>
    </row>
    <row r="585" spans="1:9" x14ac:dyDescent="0.2">
      <c r="A585" s="444" t="s">
        <v>1237</v>
      </c>
      <c r="B585" s="444" t="s">
        <v>1238</v>
      </c>
      <c r="C585" s="453" t="s">
        <v>1092</v>
      </c>
      <c r="D585" s="444" t="s">
        <v>1113</v>
      </c>
    </row>
    <row r="586" spans="1:9" x14ac:dyDescent="0.2">
      <c r="A586" s="444" t="s">
        <v>1239</v>
      </c>
      <c r="B586" s="444" t="s">
        <v>29</v>
      </c>
      <c r="C586" s="453" t="s">
        <v>1097</v>
      </c>
      <c r="D586" s="444" t="s">
        <v>950</v>
      </c>
    </row>
    <row r="587" spans="1:9" x14ac:dyDescent="0.2">
      <c r="A587" s="444" t="s">
        <v>1639</v>
      </c>
      <c r="B587" s="444" t="s">
        <v>1736</v>
      </c>
      <c r="C587" s="453" t="s">
        <v>1097</v>
      </c>
      <c r="D587" s="444" t="s">
        <v>1098</v>
      </c>
    </row>
    <row r="588" spans="1:9" x14ac:dyDescent="0.2">
      <c r="A588" s="444" t="s">
        <v>1640</v>
      </c>
      <c r="B588" s="444" t="s">
        <v>1737</v>
      </c>
      <c r="C588" s="453" t="s">
        <v>1097</v>
      </c>
      <c r="D588" s="444" t="s">
        <v>1098</v>
      </c>
    </row>
    <row r="589" spans="1:9" x14ac:dyDescent="0.2">
      <c r="A589" s="444" t="s">
        <v>1641</v>
      </c>
      <c r="B589" s="444" t="s">
        <v>1738</v>
      </c>
      <c r="C589" s="453" t="s">
        <v>1097</v>
      </c>
      <c r="D589" s="444" t="s">
        <v>1098</v>
      </c>
    </row>
    <row r="590" spans="1:9" x14ac:dyDescent="0.2">
      <c r="A590" s="444" t="s">
        <v>1642</v>
      </c>
      <c r="B590" s="444" t="s">
        <v>1739</v>
      </c>
      <c r="C590" s="453" t="s">
        <v>1097</v>
      </c>
      <c r="D590" s="444" t="s">
        <v>1098</v>
      </c>
    </row>
    <row r="591" spans="1:9" x14ac:dyDescent="0.2">
      <c r="A591" s="444" t="s">
        <v>1643</v>
      </c>
      <c r="B591" s="444" t="s">
        <v>1740</v>
      </c>
      <c r="C591" s="453" t="s">
        <v>1097</v>
      </c>
      <c r="D591" s="444" t="s">
        <v>1098</v>
      </c>
    </row>
    <row r="592" spans="1:9" x14ac:dyDescent="0.2">
      <c r="A592" s="444" t="s">
        <v>1644</v>
      </c>
      <c r="B592" s="444" t="s">
        <v>1741</v>
      </c>
      <c r="C592" s="453" t="s">
        <v>1097</v>
      </c>
      <c r="D592" s="444" t="s">
        <v>1098</v>
      </c>
    </row>
    <row r="593" spans="1:9" x14ac:dyDescent="0.2">
      <c r="A593" s="444" t="s">
        <v>1645</v>
      </c>
      <c r="B593" s="444" t="s">
        <v>1742</v>
      </c>
      <c r="C593" s="453" t="s">
        <v>1097</v>
      </c>
      <c r="D593" s="444" t="s">
        <v>1098</v>
      </c>
    </row>
    <row r="594" spans="1:9" x14ac:dyDescent="0.2">
      <c r="A594" s="444" t="s">
        <v>1646</v>
      </c>
      <c r="B594" s="444" t="s">
        <v>1743</v>
      </c>
      <c r="C594" s="453" t="s">
        <v>1097</v>
      </c>
      <c r="D594" s="444" t="s">
        <v>1098</v>
      </c>
    </row>
    <row r="595" spans="1:9" x14ac:dyDescent="0.2">
      <c r="A595" s="444" t="s">
        <v>1240</v>
      </c>
      <c r="B595" s="444" t="s">
        <v>1241</v>
      </c>
      <c r="C595" s="453" t="s">
        <v>1092</v>
      </c>
      <c r="D595" s="444" t="s">
        <v>341</v>
      </c>
    </row>
    <row r="596" spans="1:9" s="180" customFormat="1" ht="15" customHeight="1" x14ac:dyDescent="0.2">
      <c r="A596" s="444" t="s">
        <v>1365</v>
      </c>
      <c r="B596" s="444" t="s">
        <v>1366</v>
      </c>
      <c r="C596" s="453" t="s">
        <v>1092</v>
      </c>
      <c r="D596" s="444" t="s">
        <v>341</v>
      </c>
      <c r="I596" s="1"/>
    </row>
    <row r="597" spans="1:9" s="180" customFormat="1" ht="15" customHeight="1" x14ac:dyDescent="0.2">
      <c r="A597" s="444" t="s">
        <v>1444</v>
      </c>
      <c r="B597" s="444" t="s">
        <v>1445</v>
      </c>
      <c r="C597" s="453" t="s">
        <v>1092</v>
      </c>
      <c r="D597" s="444" t="s">
        <v>950</v>
      </c>
    </row>
    <row r="598" spans="1:9" s="180" customFormat="1" ht="15" customHeight="1" x14ac:dyDescent="0.2">
      <c r="A598" s="444" t="s">
        <v>1242</v>
      </c>
      <c r="B598" s="444" t="s">
        <v>1243</v>
      </c>
      <c r="C598" s="453" t="s">
        <v>1092</v>
      </c>
      <c r="D598" s="444" t="s">
        <v>950</v>
      </c>
    </row>
    <row r="599" spans="1:9" x14ac:dyDescent="0.2">
      <c r="A599" s="444" t="s">
        <v>1244</v>
      </c>
      <c r="B599" s="444" t="s">
        <v>1245</v>
      </c>
      <c r="C599" s="453" t="s">
        <v>1092</v>
      </c>
      <c r="D599" s="444" t="s">
        <v>341</v>
      </c>
      <c r="I599" s="180"/>
    </row>
    <row r="600" spans="1:9" x14ac:dyDescent="0.2">
      <c r="A600" s="444" t="s">
        <v>1246</v>
      </c>
      <c r="B600" s="444" t="s">
        <v>30</v>
      </c>
      <c r="C600" s="453" t="s">
        <v>1092</v>
      </c>
      <c r="D600" s="444" t="s">
        <v>950</v>
      </c>
    </row>
    <row r="601" spans="1:9" x14ac:dyDescent="0.2">
      <c r="A601" s="444" t="s">
        <v>1247</v>
      </c>
      <c r="B601" s="444" t="s">
        <v>31</v>
      </c>
      <c r="C601" s="453" t="s">
        <v>1092</v>
      </c>
      <c r="D601" s="444" t="s">
        <v>950</v>
      </c>
    </row>
    <row r="602" spans="1:9" x14ac:dyDescent="0.2">
      <c r="A602" s="444" t="s">
        <v>1647</v>
      </c>
      <c r="B602" s="444" t="s">
        <v>1744</v>
      </c>
      <c r="C602" s="453" t="s">
        <v>1097</v>
      </c>
      <c r="D602" s="444" t="s">
        <v>1451</v>
      </c>
    </row>
    <row r="603" spans="1:9" x14ac:dyDescent="0.2">
      <c r="A603" s="444" t="s">
        <v>1248</v>
      </c>
      <c r="B603" s="444" t="s">
        <v>1249</v>
      </c>
      <c r="C603" s="453" t="s">
        <v>1092</v>
      </c>
      <c r="D603" s="444" t="s">
        <v>341</v>
      </c>
    </row>
    <row r="604" spans="1:9" x14ac:dyDescent="0.2">
      <c r="A604" s="444" t="s">
        <v>1011</v>
      </c>
      <c r="B604" s="444" t="s">
        <v>1012</v>
      </c>
      <c r="C604" s="453" t="s">
        <v>1097</v>
      </c>
      <c r="D604" s="444" t="s">
        <v>949</v>
      </c>
    </row>
    <row r="605" spans="1:9" x14ac:dyDescent="0.2">
      <c r="A605" s="444" t="s">
        <v>1013</v>
      </c>
      <c r="B605" s="444" t="s">
        <v>1014</v>
      </c>
      <c r="C605" s="453" t="s">
        <v>1097</v>
      </c>
      <c r="D605" s="444" t="s">
        <v>949</v>
      </c>
    </row>
    <row r="606" spans="1:9" x14ac:dyDescent="0.2">
      <c r="A606" s="444" t="s">
        <v>1015</v>
      </c>
      <c r="B606" s="444" t="s">
        <v>1016</v>
      </c>
      <c r="C606" s="453" t="s">
        <v>1097</v>
      </c>
      <c r="D606" s="444" t="s">
        <v>949</v>
      </c>
    </row>
    <row r="607" spans="1:9" x14ac:dyDescent="0.2">
      <c r="A607" s="444" t="s">
        <v>1017</v>
      </c>
      <c r="B607" s="444" t="s">
        <v>1018</v>
      </c>
      <c r="C607" s="453" t="s">
        <v>1097</v>
      </c>
      <c r="D607" s="444" t="s">
        <v>949</v>
      </c>
    </row>
    <row r="608" spans="1:9" x14ac:dyDescent="0.2">
      <c r="A608" s="444" t="s">
        <v>1019</v>
      </c>
      <c r="B608" s="444" t="s">
        <v>1020</v>
      </c>
      <c r="C608" s="453" t="s">
        <v>1092</v>
      </c>
      <c r="D608" s="444" t="s">
        <v>341</v>
      </c>
    </row>
    <row r="609" spans="1:4" x14ac:dyDescent="0.2">
      <c r="A609" s="444" t="s">
        <v>1021</v>
      </c>
      <c r="B609" s="444" t="s">
        <v>1022</v>
      </c>
      <c r="C609" s="453" t="s">
        <v>1092</v>
      </c>
      <c r="D609" s="444" t="s">
        <v>341</v>
      </c>
    </row>
    <row r="610" spans="1:4" x14ac:dyDescent="0.2">
      <c r="A610" s="444" t="s">
        <v>1023</v>
      </c>
      <c r="B610" s="444" t="s">
        <v>1024</v>
      </c>
      <c r="C610" s="453" t="s">
        <v>1092</v>
      </c>
      <c r="D610" s="444" t="s">
        <v>950</v>
      </c>
    </row>
    <row r="611" spans="1:4" x14ac:dyDescent="0.2">
      <c r="A611" s="444" t="s">
        <v>1025</v>
      </c>
      <c r="B611" s="444" t="s">
        <v>1026</v>
      </c>
      <c r="C611" s="453" t="s">
        <v>1092</v>
      </c>
      <c r="D611" s="444" t="s">
        <v>341</v>
      </c>
    </row>
    <row r="612" spans="1:4" x14ac:dyDescent="0.2">
      <c r="A612" s="444" t="s">
        <v>1027</v>
      </c>
      <c r="B612" s="444" t="s">
        <v>1028</v>
      </c>
      <c r="C612" s="453" t="s">
        <v>1092</v>
      </c>
      <c r="D612" s="444" t="s">
        <v>341</v>
      </c>
    </row>
    <row r="613" spans="1:4" x14ac:dyDescent="0.2">
      <c r="A613" s="444" t="s">
        <v>1029</v>
      </c>
      <c r="B613" s="444" t="s">
        <v>1367</v>
      </c>
      <c r="C613" s="453" t="s">
        <v>1092</v>
      </c>
      <c r="D613" s="444" t="s">
        <v>950</v>
      </c>
    </row>
    <row r="614" spans="1:4" x14ac:dyDescent="0.2">
      <c r="A614" s="444" t="s">
        <v>32</v>
      </c>
      <c r="B614" s="444" t="s">
        <v>32</v>
      </c>
      <c r="C614" s="453" t="s">
        <v>1092</v>
      </c>
      <c r="D614" s="444" t="s">
        <v>950</v>
      </c>
    </row>
    <row r="615" spans="1:4" x14ac:dyDescent="0.2">
      <c r="A615" s="444" t="s">
        <v>1030</v>
      </c>
      <c r="B615" s="444" t="s">
        <v>1368</v>
      </c>
      <c r="C615" s="453" t="s">
        <v>1092</v>
      </c>
      <c r="D615" s="444" t="s">
        <v>341</v>
      </c>
    </row>
    <row r="616" spans="1:4" x14ac:dyDescent="0.2">
      <c r="A616" s="444" t="s">
        <v>1031</v>
      </c>
      <c r="B616" s="444" t="s">
        <v>1369</v>
      </c>
      <c r="C616" s="453" t="s">
        <v>1092</v>
      </c>
      <c r="D616" s="444" t="s">
        <v>950</v>
      </c>
    </row>
    <row r="617" spans="1:4" x14ac:dyDescent="0.2">
      <c r="A617" s="444" t="s">
        <v>1032</v>
      </c>
      <c r="B617" s="444" t="s">
        <v>245</v>
      </c>
      <c r="C617" s="453" t="s">
        <v>1092</v>
      </c>
      <c r="D617" s="444" t="s">
        <v>950</v>
      </c>
    </row>
    <row r="618" spans="1:4" x14ac:dyDescent="0.2">
      <c r="A618" s="444" t="s">
        <v>1342</v>
      </c>
      <c r="B618" s="444" t="s">
        <v>1370</v>
      </c>
      <c r="C618" s="453" t="s">
        <v>1092</v>
      </c>
      <c r="D618" s="444" t="s">
        <v>341</v>
      </c>
    </row>
    <row r="619" spans="1:4" x14ac:dyDescent="0.2">
      <c r="A619" s="444" t="s">
        <v>246</v>
      </c>
      <c r="B619" s="444" t="s">
        <v>1371</v>
      </c>
      <c r="C619" s="453" t="s">
        <v>1092</v>
      </c>
      <c r="D619" s="444" t="s">
        <v>950</v>
      </c>
    </row>
    <row r="620" spans="1:4" x14ac:dyDescent="0.2">
      <c r="A620" s="444" t="s">
        <v>247</v>
      </c>
      <c r="B620" s="444" t="s">
        <v>248</v>
      </c>
      <c r="C620" s="453" t="s">
        <v>1092</v>
      </c>
      <c r="D620" s="444" t="s">
        <v>341</v>
      </c>
    </row>
    <row r="621" spans="1:4" x14ac:dyDescent="0.2">
      <c r="A621" s="444" t="s">
        <v>249</v>
      </c>
      <c r="B621" s="444" t="s">
        <v>250</v>
      </c>
      <c r="C621" s="453" t="s">
        <v>1097</v>
      </c>
      <c r="D621" s="444" t="s">
        <v>949</v>
      </c>
    </row>
    <row r="622" spans="1:4" x14ac:dyDescent="0.2">
      <c r="A622" s="444" t="s">
        <v>251</v>
      </c>
      <c r="B622" s="444" t="s">
        <v>252</v>
      </c>
      <c r="C622" s="453" t="s">
        <v>1097</v>
      </c>
      <c r="D622" s="444" t="s">
        <v>949</v>
      </c>
    </row>
    <row r="623" spans="1:4" x14ac:dyDescent="0.2">
      <c r="A623" s="444" t="s">
        <v>253</v>
      </c>
      <c r="B623" s="444" t="s">
        <v>254</v>
      </c>
      <c r="C623" s="453" t="s">
        <v>1097</v>
      </c>
      <c r="D623" s="444" t="s">
        <v>949</v>
      </c>
    </row>
    <row r="624" spans="1:4" x14ac:dyDescent="0.2">
      <c r="A624" s="444" t="s">
        <v>974</v>
      </c>
      <c r="B624" s="444" t="s">
        <v>975</v>
      </c>
      <c r="C624" s="453" t="s">
        <v>1092</v>
      </c>
      <c r="D624" s="444" t="s">
        <v>1113</v>
      </c>
    </row>
    <row r="625" spans="1:4" x14ac:dyDescent="0.2">
      <c r="A625" s="444" t="s">
        <v>976</v>
      </c>
      <c r="B625" s="444" t="s">
        <v>977</v>
      </c>
      <c r="C625" s="453" t="s">
        <v>1092</v>
      </c>
      <c r="D625" s="444" t="s">
        <v>341</v>
      </c>
    </row>
    <row r="626" spans="1:4" x14ac:dyDescent="0.2">
      <c r="A626" s="444" t="s">
        <v>978</v>
      </c>
      <c r="B626" s="444" t="s">
        <v>1137</v>
      </c>
      <c r="C626" s="453" t="s">
        <v>1092</v>
      </c>
      <c r="D626" s="444" t="s">
        <v>1113</v>
      </c>
    </row>
    <row r="627" spans="1:4" x14ac:dyDescent="0.2">
      <c r="A627" s="444" t="s">
        <v>1138</v>
      </c>
      <c r="B627" s="444" t="s">
        <v>1139</v>
      </c>
      <c r="C627" s="453" t="s">
        <v>1092</v>
      </c>
      <c r="D627" s="444" t="s">
        <v>341</v>
      </c>
    </row>
    <row r="628" spans="1:4" x14ac:dyDescent="0.2">
      <c r="A628" s="444" t="s">
        <v>1140</v>
      </c>
      <c r="B628" s="444" t="s">
        <v>1141</v>
      </c>
      <c r="C628" s="453" t="s">
        <v>1092</v>
      </c>
      <c r="D628" s="444" t="s">
        <v>341</v>
      </c>
    </row>
    <row r="629" spans="1:4" x14ac:dyDescent="0.2">
      <c r="A629" s="444" t="s">
        <v>1142</v>
      </c>
      <c r="B629" s="444" t="s">
        <v>1143</v>
      </c>
      <c r="C629" s="453" t="s">
        <v>1092</v>
      </c>
      <c r="D629" s="444" t="s">
        <v>1113</v>
      </c>
    </row>
    <row r="630" spans="1:4" x14ac:dyDescent="0.2">
      <c r="A630" s="444" t="s">
        <v>6</v>
      </c>
      <c r="B630" s="444" t="s">
        <v>7</v>
      </c>
      <c r="C630" s="453" t="s">
        <v>1092</v>
      </c>
      <c r="D630" s="444" t="s">
        <v>341</v>
      </c>
    </row>
    <row r="631" spans="1:4" x14ac:dyDescent="0.2">
      <c r="A631" s="444" t="s">
        <v>1500</v>
      </c>
      <c r="B631" s="444" t="s">
        <v>1543</v>
      </c>
      <c r="C631" s="453" t="s">
        <v>1092</v>
      </c>
      <c r="D631" s="444" t="s">
        <v>341</v>
      </c>
    </row>
    <row r="632" spans="1:4" x14ac:dyDescent="0.2">
      <c r="A632" s="444" t="s">
        <v>255</v>
      </c>
      <c r="B632" s="444" t="s">
        <v>256</v>
      </c>
      <c r="C632" s="453" t="s">
        <v>1092</v>
      </c>
      <c r="D632" s="444" t="s">
        <v>950</v>
      </c>
    </row>
    <row r="633" spans="1:4" x14ac:dyDescent="0.2">
      <c r="A633" s="444" t="s">
        <v>257</v>
      </c>
      <c r="B633" s="444" t="s">
        <v>258</v>
      </c>
      <c r="C633" s="453" t="s">
        <v>1092</v>
      </c>
      <c r="D633" s="444" t="s">
        <v>950</v>
      </c>
    </row>
    <row r="634" spans="1:4" x14ac:dyDescent="0.2">
      <c r="A634" s="444" t="s">
        <v>259</v>
      </c>
      <c r="B634" s="444" t="s">
        <v>260</v>
      </c>
      <c r="C634" s="453" t="s">
        <v>1092</v>
      </c>
      <c r="D634" s="444" t="s">
        <v>950</v>
      </c>
    </row>
    <row r="635" spans="1:4" x14ac:dyDescent="0.2">
      <c r="A635" s="444" t="s">
        <v>261</v>
      </c>
      <c r="B635" s="444" t="s">
        <v>262</v>
      </c>
      <c r="C635" s="453" t="s">
        <v>1097</v>
      </c>
      <c r="D635" s="444" t="s">
        <v>949</v>
      </c>
    </row>
    <row r="636" spans="1:4" x14ac:dyDescent="0.2">
      <c r="A636" s="444" t="s">
        <v>263</v>
      </c>
      <c r="B636" s="444" t="s">
        <v>264</v>
      </c>
      <c r="C636" s="453" t="s">
        <v>1092</v>
      </c>
      <c r="D636" s="444" t="s">
        <v>341</v>
      </c>
    </row>
    <row r="637" spans="1:4" x14ac:dyDescent="0.2">
      <c r="A637" s="444" t="s">
        <v>265</v>
      </c>
      <c r="B637" s="444" t="s">
        <v>266</v>
      </c>
      <c r="C637" s="453" t="s">
        <v>1092</v>
      </c>
      <c r="D637" s="444" t="s">
        <v>950</v>
      </c>
    </row>
    <row r="638" spans="1:4" x14ac:dyDescent="0.2">
      <c r="A638" s="444" t="s">
        <v>267</v>
      </c>
      <c r="B638" s="444" t="s">
        <v>268</v>
      </c>
      <c r="C638" s="453" t="s">
        <v>1092</v>
      </c>
      <c r="D638" s="444" t="s">
        <v>341</v>
      </c>
    </row>
    <row r="639" spans="1:4" x14ac:dyDescent="0.2">
      <c r="A639" s="444" t="s">
        <v>1343</v>
      </c>
      <c r="B639" s="444" t="s">
        <v>1745</v>
      </c>
      <c r="C639" s="453" t="s">
        <v>1097</v>
      </c>
      <c r="D639" s="444" t="s">
        <v>949</v>
      </c>
    </row>
    <row r="640" spans="1:4" x14ac:dyDescent="0.2">
      <c r="A640" s="444" t="s">
        <v>269</v>
      </c>
      <c r="B640" s="444" t="s">
        <v>270</v>
      </c>
      <c r="C640" s="453" t="s">
        <v>1097</v>
      </c>
      <c r="D640" s="444" t="s">
        <v>1451</v>
      </c>
    </row>
    <row r="641" spans="1:4" x14ac:dyDescent="0.2">
      <c r="A641" s="444" t="s">
        <v>271</v>
      </c>
      <c r="B641" s="444" t="s">
        <v>272</v>
      </c>
      <c r="C641" s="453" t="s">
        <v>1092</v>
      </c>
      <c r="D641" s="444" t="s">
        <v>950</v>
      </c>
    </row>
    <row r="642" spans="1:4" x14ac:dyDescent="0.2">
      <c r="A642" s="444" t="s">
        <v>273</v>
      </c>
      <c r="B642" s="444" t="s">
        <v>274</v>
      </c>
      <c r="C642" s="453" t="s">
        <v>1092</v>
      </c>
      <c r="D642" s="444" t="s">
        <v>950</v>
      </c>
    </row>
    <row r="643" spans="1:4" x14ac:dyDescent="0.2">
      <c r="A643" s="444" t="s">
        <v>275</v>
      </c>
      <c r="B643" s="444" t="s">
        <v>276</v>
      </c>
      <c r="C643" s="453" t="s">
        <v>1092</v>
      </c>
      <c r="D643" s="444" t="s">
        <v>1113</v>
      </c>
    </row>
    <row r="644" spans="1:4" x14ac:dyDescent="0.2">
      <c r="A644" s="444" t="s">
        <v>1033</v>
      </c>
      <c r="B644" s="444" t="s">
        <v>1033</v>
      </c>
      <c r="C644" s="453" t="s">
        <v>1097</v>
      </c>
      <c r="D644" s="444" t="s">
        <v>1098</v>
      </c>
    </row>
    <row r="645" spans="1:4" x14ac:dyDescent="0.2">
      <c r="A645" s="444" t="s">
        <v>277</v>
      </c>
      <c r="B645" s="444" t="s">
        <v>278</v>
      </c>
      <c r="C645" s="453" t="s">
        <v>1092</v>
      </c>
      <c r="D645" s="444" t="s">
        <v>950</v>
      </c>
    </row>
    <row r="646" spans="1:4" x14ac:dyDescent="0.2">
      <c r="A646" s="444" t="s">
        <v>279</v>
      </c>
      <c r="B646" s="444" t="s">
        <v>280</v>
      </c>
      <c r="C646" s="453" t="s">
        <v>1092</v>
      </c>
      <c r="D646" s="444" t="s">
        <v>950</v>
      </c>
    </row>
    <row r="647" spans="1:4" x14ac:dyDescent="0.2">
      <c r="A647" s="444" t="s">
        <v>281</v>
      </c>
      <c r="B647" s="444" t="s">
        <v>282</v>
      </c>
      <c r="C647" s="453" t="s">
        <v>1092</v>
      </c>
      <c r="D647" s="444" t="s">
        <v>950</v>
      </c>
    </row>
    <row r="648" spans="1:4" x14ac:dyDescent="0.2">
      <c r="A648" s="444" t="s">
        <v>283</v>
      </c>
      <c r="B648" s="444" t="s">
        <v>284</v>
      </c>
      <c r="C648" s="453" t="s">
        <v>1092</v>
      </c>
      <c r="D648" s="444" t="s">
        <v>341</v>
      </c>
    </row>
    <row r="649" spans="1:4" x14ac:dyDescent="0.2">
      <c r="A649" s="444" t="s">
        <v>1669</v>
      </c>
      <c r="B649" s="444" t="s">
        <v>1746</v>
      </c>
      <c r="C649" s="454" t="s">
        <v>1092</v>
      </c>
      <c r="D649" s="448" t="s">
        <v>950</v>
      </c>
    </row>
    <row r="650" spans="1:4" x14ac:dyDescent="0.2">
      <c r="A650" s="444" t="s">
        <v>285</v>
      </c>
      <c r="B650" s="444" t="s">
        <v>1544</v>
      </c>
      <c r="C650" s="453" t="s">
        <v>1092</v>
      </c>
      <c r="D650" s="444" t="s">
        <v>341</v>
      </c>
    </row>
    <row r="651" spans="1:4" x14ac:dyDescent="0.2">
      <c r="A651" s="444" t="s">
        <v>286</v>
      </c>
      <c r="B651" s="444" t="s">
        <v>33</v>
      </c>
      <c r="C651" s="453" t="s">
        <v>1092</v>
      </c>
      <c r="D651" s="444" t="s">
        <v>341</v>
      </c>
    </row>
    <row r="652" spans="1:4" x14ac:dyDescent="0.2">
      <c r="A652" s="444" t="s">
        <v>287</v>
      </c>
      <c r="B652" s="444" t="s">
        <v>288</v>
      </c>
      <c r="C652" s="453" t="s">
        <v>1092</v>
      </c>
      <c r="D652" s="444" t="s">
        <v>341</v>
      </c>
    </row>
    <row r="653" spans="1:4" x14ac:dyDescent="0.2">
      <c r="A653" s="444" t="s">
        <v>289</v>
      </c>
      <c r="B653" s="444" t="s">
        <v>290</v>
      </c>
      <c r="C653" s="453" t="s">
        <v>1092</v>
      </c>
      <c r="D653" s="444" t="s">
        <v>341</v>
      </c>
    </row>
    <row r="654" spans="1:4" x14ac:dyDescent="0.2">
      <c r="A654" s="444" t="s">
        <v>291</v>
      </c>
      <c r="B654" s="444" t="s">
        <v>1372</v>
      </c>
      <c r="C654" s="453" t="s">
        <v>1092</v>
      </c>
      <c r="D654" s="444" t="s">
        <v>341</v>
      </c>
    </row>
    <row r="655" spans="1:4" x14ac:dyDescent="0.2">
      <c r="A655" s="444" t="s">
        <v>292</v>
      </c>
      <c r="B655" s="444" t="s">
        <v>293</v>
      </c>
      <c r="C655" s="453" t="s">
        <v>1092</v>
      </c>
      <c r="D655" s="444" t="s">
        <v>341</v>
      </c>
    </row>
    <row r="656" spans="1:4" x14ac:dyDescent="0.2">
      <c r="A656" s="444" t="s">
        <v>294</v>
      </c>
      <c r="B656" s="444" t="s">
        <v>295</v>
      </c>
      <c r="C656" s="453" t="s">
        <v>1092</v>
      </c>
      <c r="D656" s="444" t="s">
        <v>1113</v>
      </c>
    </row>
    <row r="657" spans="1:4" x14ac:dyDescent="0.2">
      <c r="A657" s="444" t="s">
        <v>296</v>
      </c>
      <c r="B657" s="444" t="s">
        <v>297</v>
      </c>
      <c r="C657" s="453" t="s">
        <v>1092</v>
      </c>
      <c r="D657" s="444" t="s">
        <v>1113</v>
      </c>
    </row>
    <row r="658" spans="1:4" x14ac:dyDescent="0.2">
      <c r="A658" s="444" t="s">
        <v>298</v>
      </c>
      <c r="B658" s="444" t="s">
        <v>854</v>
      </c>
      <c r="C658" s="453" t="s">
        <v>1092</v>
      </c>
      <c r="D658" s="444" t="s">
        <v>341</v>
      </c>
    </row>
    <row r="659" spans="1:4" x14ac:dyDescent="0.2">
      <c r="A659" s="444" t="s">
        <v>855</v>
      </c>
      <c r="B659" s="444" t="s">
        <v>856</v>
      </c>
      <c r="C659" s="453" t="s">
        <v>1092</v>
      </c>
      <c r="D659" s="444" t="s">
        <v>950</v>
      </c>
    </row>
    <row r="660" spans="1:4" x14ac:dyDescent="0.2">
      <c r="A660" s="444" t="s">
        <v>857</v>
      </c>
      <c r="B660" s="444" t="s">
        <v>858</v>
      </c>
      <c r="C660" s="453" t="s">
        <v>1092</v>
      </c>
      <c r="D660" s="444" t="s">
        <v>950</v>
      </c>
    </row>
    <row r="661" spans="1:4" x14ac:dyDescent="0.2">
      <c r="A661" s="444" t="s">
        <v>859</v>
      </c>
      <c r="B661" s="444" t="s">
        <v>860</v>
      </c>
      <c r="C661" s="453" t="s">
        <v>1092</v>
      </c>
      <c r="D661" s="444" t="s">
        <v>950</v>
      </c>
    </row>
    <row r="662" spans="1:4" x14ac:dyDescent="0.2">
      <c r="A662" s="444" t="s">
        <v>1344</v>
      </c>
      <c r="B662" s="444" t="s">
        <v>1345</v>
      </c>
      <c r="C662" s="453" t="s">
        <v>1092</v>
      </c>
      <c r="D662" s="444" t="s">
        <v>1113</v>
      </c>
    </row>
    <row r="663" spans="1:4" x14ac:dyDescent="0.2">
      <c r="A663" s="446" t="s">
        <v>1670</v>
      </c>
      <c r="B663" s="446" t="s">
        <v>1747</v>
      </c>
      <c r="C663" s="453" t="s">
        <v>1092</v>
      </c>
      <c r="D663" s="446" t="s">
        <v>1113</v>
      </c>
    </row>
    <row r="664" spans="1:4" x14ac:dyDescent="0.2">
      <c r="A664" s="444" t="s">
        <v>861</v>
      </c>
      <c r="B664" s="444" t="s">
        <v>862</v>
      </c>
      <c r="C664" s="453" t="s">
        <v>1092</v>
      </c>
      <c r="D664" s="444" t="s">
        <v>1113</v>
      </c>
    </row>
    <row r="665" spans="1:4" x14ac:dyDescent="0.2">
      <c r="A665" s="444" t="s">
        <v>863</v>
      </c>
      <c r="B665" s="444" t="s">
        <v>864</v>
      </c>
      <c r="C665" s="453" t="s">
        <v>1092</v>
      </c>
      <c r="D665" s="444" t="s">
        <v>1113</v>
      </c>
    </row>
    <row r="666" spans="1:4" x14ac:dyDescent="0.2">
      <c r="A666" s="444" t="s">
        <v>865</v>
      </c>
      <c r="B666" s="444" t="s">
        <v>1545</v>
      </c>
      <c r="C666" s="453" t="s">
        <v>1092</v>
      </c>
      <c r="D666" s="444" t="s">
        <v>1113</v>
      </c>
    </row>
    <row r="667" spans="1:4" x14ac:dyDescent="0.2">
      <c r="A667" s="444" t="s">
        <v>866</v>
      </c>
      <c r="B667" s="444" t="s">
        <v>867</v>
      </c>
      <c r="C667" s="453" t="s">
        <v>1092</v>
      </c>
      <c r="D667" s="444" t="s">
        <v>950</v>
      </c>
    </row>
    <row r="668" spans="1:4" x14ac:dyDescent="0.2">
      <c r="A668" s="444" t="s">
        <v>1353</v>
      </c>
      <c r="B668" s="444" t="s">
        <v>1446</v>
      </c>
      <c r="C668" s="453" t="s">
        <v>1092</v>
      </c>
      <c r="D668" s="444" t="s">
        <v>950</v>
      </c>
    </row>
    <row r="669" spans="1:4" x14ac:dyDescent="0.2">
      <c r="A669" s="444" t="s">
        <v>868</v>
      </c>
      <c r="B669" s="444" t="s">
        <v>1546</v>
      </c>
      <c r="C669" s="453" t="s">
        <v>1092</v>
      </c>
      <c r="D669" s="444" t="s">
        <v>950</v>
      </c>
    </row>
    <row r="670" spans="1:4" x14ac:dyDescent="0.2">
      <c r="A670" s="444" t="s">
        <v>34</v>
      </c>
      <c r="B670" s="444" t="s">
        <v>35</v>
      </c>
      <c r="C670" s="453" t="s">
        <v>1097</v>
      </c>
      <c r="D670" s="444" t="s">
        <v>1098</v>
      </c>
    </row>
    <row r="671" spans="1:4" x14ac:dyDescent="0.2">
      <c r="A671" s="444" t="s">
        <v>36</v>
      </c>
      <c r="B671" s="444" t="s">
        <v>37</v>
      </c>
      <c r="C671" s="453" t="s">
        <v>1097</v>
      </c>
      <c r="D671" s="444" t="s">
        <v>1098</v>
      </c>
    </row>
    <row r="672" spans="1:4" x14ac:dyDescent="0.2">
      <c r="A672" s="444" t="s">
        <v>38</v>
      </c>
      <c r="B672" s="444" t="s">
        <v>38</v>
      </c>
      <c r="C672" s="453" t="s">
        <v>1097</v>
      </c>
      <c r="D672" s="444" t="s">
        <v>1098</v>
      </c>
    </row>
    <row r="673" spans="1:4" x14ac:dyDescent="0.2">
      <c r="A673" s="444" t="s">
        <v>390</v>
      </c>
      <c r="B673" s="444" t="s">
        <v>39</v>
      </c>
      <c r="C673" s="453" t="s">
        <v>1097</v>
      </c>
      <c r="D673" s="444" t="s">
        <v>1098</v>
      </c>
    </row>
    <row r="674" spans="1:4" x14ac:dyDescent="0.2">
      <c r="A674" s="444" t="s">
        <v>1373</v>
      </c>
      <c r="B674" s="444" t="s">
        <v>1374</v>
      </c>
      <c r="C674" s="453" t="s">
        <v>1092</v>
      </c>
      <c r="D674" s="444" t="s">
        <v>341</v>
      </c>
    </row>
    <row r="675" spans="1:4" x14ac:dyDescent="0.2">
      <c r="A675" s="444" t="s">
        <v>335</v>
      </c>
      <c r="B675" s="444" t="s">
        <v>336</v>
      </c>
      <c r="C675" s="453" t="s">
        <v>1097</v>
      </c>
      <c r="D675" s="444" t="s">
        <v>1098</v>
      </c>
    </row>
    <row r="676" spans="1:4" x14ac:dyDescent="0.2">
      <c r="A676" s="444" t="s">
        <v>337</v>
      </c>
      <c r="B676" s="444" t="s">
        <v>338</v>
      </c>
      <c r="C676" s="453" t="s">
        <v>1097</v>
      </c>
      <c r="D676" s="444" t="s">
        <v>1098</v>
      </c>
    </row>
    <row r="677" spans="1:4" x14ac:dyDescent="0.2">
      <c r="A677" s="444" t="s">
        <v>339</v>
      </c>
      <c r="B677" s="444" t="s">
        <v>340</v>
      </c>
      <c r="C677" s="453" t="s">
        <v>1097</v>
      </c>
      <c r="D677" s="444" t="s">
        <v>1098</v>
      </c>
    </row>
    <row r="678" spans="1:4" x14ac:dyDescent="0.2">
      <c r="A678" s="444" t="s">
        <v>1375</v>
      </c>
      <c r="B678" s="444" t="s">
        <v>1376</v>
      </c>
      <c r="C678" s="453" t="s">
        <v>1097</v>
      </c>
      <c r="D678" s="444" t="s">
        <v>949</v>
      </c>
    </row>
    <row r="679" spans="1:4" x14ac:dyDescent="0.2">
      <c r="A679" s="444" t="s">
        <v>1648</v>
      </c>
      <c r="B679" s="444" t="s">
        <v>1748</v>
      </c>
      <c r="C679" s="453" t="s">
        <v>1097</v>
      </c>
      <c r="D679" s="444" t="s">
        <v>949</v>
      </c>
    </row>
    <row r="680" spans="1:4" x14ac:dyDescent="0.2">
      <c r="A680" s="444" t="s">
        <v>905</v>
      </c>
      <c r="B680" s="444" t="s">
        <v>906</v>
      </c>
      <c r="C680" s="453" t="s">
        <v>1097</v>
      </c>
      <c r="D680" s="444" t="s">
        <v>949</v>
      </c>
    </row>
    <row r="681" spans="1:4" x14ac:dyDescent="0.2">
      <c r="A681" s="444" t="s">
        <v>907</v>
      </c>
      <c r="B681" s="444" t="s">
        <v>908</v>
      </c>
      <c r="C681" s="453" t="s">
        <v>1097</v>
      </c>
      <c r="D681" s="444" t="s">
        <v>949</v>
      </c>
    </row>
    <row r="682" spans="1:4" x14ac:dyDescent="0.2">
      <c r="A682" s="444" t="s">
        <v>909</v>
      </c>
      <c r="B682" s="444" t="s">
        <v>1377</v>
      </c>
      <c r="C682" s="453" t="s">
        <v>1097</v>
      </c>
      <c r="D682" s="444" t="s">
        <v>949</v>
      </c>
    </row>
    <row r="683" spans="1:4" x14ac:dyDescent="0.2">
      <c r="A683" s="444" t="s">
        <v>910</v>
      </c>
      <c r="B683" s="444" t="s">
        <v>911</v>
      </c>
      <c r="C683" s="453" t="s">
        <v>1097</v>
      </c>
      <c r="D683" s="444" t="s">
        <v>950</v>
      </c>
    </row>
    <row r="684" spans="1:4" x14ac:dyDescent="0.2">
      <c r="A684" s="444" t="s">
        <v>40</v>
      </c>
      <c r="B684" s="444" t="s">
        <v>41</v>
      </c>
      <c r="C684" s="453" t="s">
        <v>1097</v>
      </c>
      <c r="D684" s="444" t="s">
        <v>1098</v>
      </c>
    </row>
    <row r="685" spans="1:4" x14ac:dyDescent="0.2">
      <c r="A685" s="444" t="s">
        <v>369</v>
      </c>
      <c r="B685" s="444" t="s">
        <v>370</v>
      </c>
      <c r="C685" s="453" t="s">
        <v>1097</v>
      </c>
      <c r="D685" s="444" t="s">
        <v>1098</v>
      </c>
    </row>
    <row r="686" spans="1:4" x14ac:dyDescent="0.2">
      <c r="A686" s="444" t="s">
        <v>912</v>
      </c>
      <c r="B686" s="444" t="s">
        <v>913</v>
      </c>
      <c r="C686" s="453" t="s">
        <v>1097</v>
      </c>
      <c r="D686" s="444" t="s">
        <v>950</v>
      </c>
    </row>
    <row r="687" spans="1:4" x14ac:dyDescent="0.2">
      <c r="A687" s="444" t="s">
        <v>914</v>
      </c>
      <c r="B687" s="444" t="s">
        <v>915</v>
      </c>
      <c r="C687" s="453" t="s">
        <v>1097</v>
      </c>
      <c r="D687" s="444" t="s">
        <v>950</v>
      </c>
    </row>
    <row r="688" spans="1:4" x14ac:dyDescent="0.2">
      <c r="A688" s="444" t="s">
        <v>1501</v>
      </c>
      <c r="B688" s="444" t="s">
        <v>1547</v>
      </c>
      <c r="C688" s="453" t="s">
        <v>1097</v>
      </c>
      <c r="D688" s="444" t="s">
        <v>1098</v>
      </c>
    </row>
    <row r="689" spans="1:4" x14ac:dyDescent="0.2">
      <c r="A689" s="444" t="s">
        <v>916</v>
      </c>
      <c r="B689" s="444" t="s">
        <v>917</v>
      </c>
      <c r="C689" s="453" t="s">
        <v>1097</v>
      </c>
      <c r="D689" s="444" t="s">
        <v>1098</v>
      </c>
    </row>
    <row r="690" spans="1:4" x14ac:dyDescent="0.2">
      <c r="A690" s="444" t="s">
        <v>918</v>
      </c>
      <c r="B690" s="444" t="s">
        <v>919</v>
      </c>
      <c r="C690" s="453" t="s">
        <v>1092</v>
      </c>
      <c r="D690" s="444" t="s">
        <v>341</v>
      </c>
    </row>
    <row r="691" spans="1:4" x14ac:dyDescent="0.2">
      <c r="A691" s="444" t="s">
        <v>920</v>
      </c>
      <c r="B691" s="444" t="s">
        <v>921</v>
      </c>
      <c r="C691" s="453" t="s">
        <v>1092</v>
      </c>
      <c r="D691" s="444" t="s">
        <v>950</v>
      </c>
    </row>
    <row r="692" spans="1:4" x14ac:dyDescent="0.2">
      <c r="A692" s="444" t="s">
        <v>922</v>
      </c>
      <c r="B692" s="444" t="s">
        <v>923</v>
      </c>
      <c r="C692" s="453" t="s">
        <v>1092</v>
      </c>
      <c r="D692" s="444" t="s">
        <v>950</v>
      </c>
    </row>
    <row r="693" spans="1:4" x14ac:dyDescent="0.2">
      <c r="A693" s="444" t="s">
        <v>924</v>
      </c>
      <c r="B693" s="444" t="s">
        <v>924</v>
      </c>
      <c r="C693" s="453" t="s">
        <v>1092</v>
      </c>
      <c r="D693" s="444" t="s">
        <v>950</v>
      </c>
    </row>
    <row r="694" spans="1:4" x14ac:dyDescent="0.2">
      <c r="A694" s="444" t="s">
        <v>925</v>
      </c>
      <c r="B694" s="444" t="s">
        <v>926</v>
      </c>
      <c r="C694" s="453" t="s">
        <v>1092</v>
      </c>
      <c r="D694" s="444" t="s">
        <v>950</v>
      </c>
    </row>
    <row r="695" spans="1:4" x14ac:dyDescent="0.2">
      <c r="A695" s="444" t="s">
        <v>1649</v>
      </c>
      <c r="B695" s="444" t="s">
        <v>1749</v>
      </c>
      <c r="C695" s="453" t="s">
        <v>1097</v>
      </c>
      <c r="D695" s="444" t="s">
        <v>1098</v>
      </c>
    </row>
    <row r="696" spans="1:4" x14ac:dyDescent="0.2">
      <c r="A696" s="444" t="s">
        <v>1650</v>
      </c>
      <c r="B696" s="444" t="s">
        <v>1750</v>
      </c>
      <c r="C696" s="453" t="s">
        <v>1097</v>
      </c>
      <c r="D696" s="444" t="s">
        <v>1098</v>
      </c>
    </row>
    <row r="697" spans="1:4" x14ac:dyDescent="0.2">
      <c r="A697" s="444" t="s">
        <v>1651</v>
      </c>
      <c r="B697" s="444" t="s">
        <v>1751</v>
      </c>
      <c r="C697" s="453" t="s">
        <v>1097</v>
      </c>
      <c r="D697" s="444" t="s">
        <v>1098</v>
      </c>
    </row>
    <row r="698" spans="1:4" x14ac:dyDescent="0.2">
      <c r="A698" s="444" t="s">
        <v>1652</v>
      </c>
      <c r="B698" s="444" t="s">
        <v>1752</v>
      </c>
      <c r="C698" s="453" t="s">
        <v>1097</v>
      </c>
      <c r="D698" s="444" t="s">
        <v>1098</v>
      </c>
    </row>
    <row r="699" spans="1:4" x14ac:dyDescent="0.2">
      <c r="A699" s="444" t="s">
        <v>1653</v>
      </c>
      <c r="B699" s="444" t="s">
        <v>1753</v>
      </c>
      <c r="C699" s="453" t="s">
        <v>1097</v>
      </c>
      <c r="D699" s="444" t="s">
        <v>1098</v>
      </c>
    </row>
    <row r="700" spans="1:4" x14ac:dyDescent="0.2">
      <c r="A700" s="444" t="s">
        <v>927</v>
      </c>
      <c r="B700" s="444" t="s">
        <v>928</v>
      </c>
      <c r="C700" s="453" t="s">
        <v>1097</v>
      </c>
      <c r="D700" s="444" t="s">
        <v>1098</v>
      </c>
    </row>
    <row r="701" spans="1:4" x14ac:dyDescent="0.2">
      <c r="A701" s="444" t="s">
        <v>929</v>
      </c>
      <c r="B701" s="444" t="s">
        <v>929</v>
      </c>
      <c r="C701" s="453" t="s">
        <v>1097</v>
      </c>
      <c r="D701" s="444" t="s">
        <v>1098</v>
      </c>
    </row>
    <row r="702" spans="1:4" x14ac:dyDescent="0.2">
      <c r="A702" s="444" t="s">
        <v>930</v>
      </c>
      <c r="B702" s="444" t="s">
        <v>930</v>
      </c>
      <c r="C702" s="453" t="s">
        <v>1097</v>
      </c>
      <c r="D702" s="444" t="s">
        <v>1098</v>
      </c>
    </row>
    <row r="703" spans="1:4" x14ac:dyDescent="0.2">
      <c r="A703" s="444" t="s">
        <v>931</v>
      </c>
      <c r="B703" s="444" t="s">
        <v>932</v>
      </c>
      <c r="C703" s="453" t="s">
        <v>1097</v>
      </c>
      <c r="D703" s="444" t="s">
        <v>949</v>
      </c>
    </row>
    <row r="704" spans="1:4" x14ac:dyDescent="0.2">
      <c r="A704" s="444" t="s">
        <v>933</v>
      </c>
      <c r="B704" s="444" t="s">
        <v>42</v>
      </c>
      <c r="C704" s="453" t="s">
        <v>1092</v>
      </c>
      <c r="D704" s="444" t="s">
        <v>341</v>
      </c>
    </row>
    <row r="705" spans="1:4" x14ac:dyDescent="0.2">
      <c r="A705" s="444" t="s">
        <v>934</v>
      </c>
      <c r="B705" s="444" t="s">
        <v>935</v>
      </c>
      <c r="C705" s="453" t="s">
        <v>1092</v>
      </c>
      <c r="D705" s="444" t="s">
        <v>341</v>
      </c>
    </row>
    <row r="706" spans="1:4" x14ac:dyDescent="0.2">
      <c r="A706" s="444" t="s">
        <v>936</v>
      </c>
      <c r="B706" s="444" t="s">
        <v>937</v>
      </c>
      <c r="C706" s="453" t="s">
        <v>1092</v>
      </c>
      <c r="D706" s="444" t="s">
        <v>950</v>
      </c>
    </row>
    <row r="707" spans="1:4" x14ac:dyDescent="0.2">
      <c r="A707" s="444" t="s">
        <v>1671</v>
      </c>
      <c r="B707" s="444" t="s">
        <v>1754</v>
      </c>
      <c r="C707" s="454" t="s">
        <v>1092</v>
      </c>
      <c r="D707" s="448" t="s">
        <v>341</v>
      </c>
    </row>
    <row r="708" spans="1:4" x14ac:dyDescent="0.2">
      <c r="A708" s="444" t="s">
        <v>371</v>
      </c>
      <c r="B708" s="444" t="s">
        <v>372</v>
      </c>
      <c r="C708" s="453" t="s">
        <v>1092</v>
      </c>
      <c r="D708" s="444" t="s">
        <v>341</v>
      </c>
    </row>
    <row r="709" spans="1:4" x14ac:dyDescent="0.2">
      <c r="A709" s="444" t="s">
        <v>380</v>
      </c>
      <c r="B709" s="444" t="s">
        <v>381</v>
      </c>
      <c r="C709" s="453" t="s">
        <v>1097</v>
      </c>
      <c r="D709" s="444" t="s">
        <v>1098</v>
      </c>
    </row>
    <row r="710" spans="1:4" x14ac:dyDescent="0.2">
      <c r="A710" s="444" t="s">
        <v>382</v>
      </c>
      <c r="B710" s="444" t="s">
        <v>383</v>
      </c>
      <c r="C710" s="453" t="s">
        <v>1092</v>
      </c>
      <c r="D710" s="444" t="s">
        <v>341</v>
      </c>
    </row>
    <row r="711" spans="1:4" x14ac:dyDescent="0.2">
      <c r="A711" s="444" t="s">
        <v>384</v>
      </c>
      <c r="B711" s="444" t="s">
        <v>1136</v>
      </c>
      <c r="C711" s="453" t="s">
        <v>1092</v>
      </c>
      <c r="D711" s="444" t="s">
        <v>341</v>
      </c>
    </row>
    <row r="712" spans="1:4" x14ac:dyDescent="0.2">
      <c r="A712" s="444" t="s">
        <v>776</v>
      </c>
      <c r="B712" s="444" t="s">
        <v>777</v>
      </c>
      <c r="C712" s="453" t="s">
        <v>1092</v>
      </c>
      <c r="D712" s="444" t="s">
        <v>341</v>
      </c>
    </row>
    <row r="713" spans="1:4" x14ac:dyDescent="0.2">
      <c r="A713" s="444" t="s">
        <v>778</v>
      </c>
      <c r="B713" s="444" t="s">
        <v>779</v>
      </c>
      <c r="C713" s="453" t="s">
        <v>1092</v>
      </c>
      <c r="D713" s="444" t="s">
        <v>341</v>
      </c>
    </row>
    <row r="714" spans="1:4" x14ac:dyDescent="0.2">
      <c r="A714" s="444" t="s">
        <v>780</v>
      </c>
      <c r="B714" s="444" t="s">
        <v>43</v>
      </c>
      <c r="C714" s="453" t="s">
        <v>1092</v>
      </c>
      <c r="D714" s="444" t="s">
        <v>1113</v>
      </c>
    </row>
    <row r="715" spans="1:4" x14ac:dyDescent="0.2">
      <c r="A715" s="444" t="s">
        <v>1502</v>
      </c>
      <c r="B715" s="444" t="s">
        <v>1548</v>
      </c>
      <c r="C715" s="453" t="s">
        <v>1097</v>
      </c>
      <c r="D715" s="444" t="s">
        <v>950</v>
      </c>
    </row>
    <row r="716" spans="1:4" x14ac:dyDescent="0.2">
      <c r="A716" s="444" t="s">
        <v>781</v>
      </c>
      <c r="B716" s="444" t="s">
        <v>44</v>
      </c>
      <c r="C716" s="453" t="s">
        <v>1092</v>
      </c>
      <c r="D716" s="444" t="s">
        <v>950</v>
      </c>
    </row>
    <row r="717" spans="1:4" x14ac:dyDescent="0.2">
      <c r="A717" s="444" t="s">
        <v>782</v>
      </c>
      <c r="B717" s="444" t="s">
        <v>783</v>
      </c>
      <c r="C717" s="453" t="s">
        <v>1092</v>
      </c>
      <c r="D717" s="444" t="s">
        <v>341</v>
      </c>
    </row>
    <row r="718" spans="1:4" x14ac:dyDescent="0.2">
      <c r="A718" s="444" t="s">
        <v>784</v>
      </c>
      <c r="B718" s="444" t="s">
        <v>785</v>
      </c>
      <c r="C718" s="453" t="s">
        <v>1092</v>
      </c>
      <c r="D718" s="444" t="s">
        <v>950</v>
      </c>
    </row>
    <row r="719" spans="1:4" x14ac:dyDescent="0.2">
      <c r="A719" s="444" t="s">
        <v>786</v>
      </c>
      <c r="B719" s="444" t="s">
        <v>787</v>
      </c>
      <c r="C719" s="453" t="s">
        <v>1092</v>
      </c>
      <c r="D719" s="444" t="s">
        <v>341</v>
      </c>
    </row>
    <row r="720" spans="1:4" x14ac:dyDescent="0.2">
      <c r="A720" s="444" t="s">
        <v>788</v>
      </c>
      <c r="B720" s="444" t="s">
        <v>789</v>
      </c>
      <c r="C720" s="453" t="s">
        <v>1092</v>
      </c>
      <c r="D720" s="444" t="s">
        <v>341</v>
      </c>
    </row>
    <row r="721" spans="1:4" x14ac:dyDescent="0.2">
      <c r="A721" s="444" t="s">
        <v>790</v>
      </c>
      <c r="B721" s="444" t="s">
        <v>45</v>
      </c>
      <c r="C721" s="453" t="s">
        <v>1092</v>
      </c>
      <c r="D721" s="444" t="s">
        <v>1113</v>
      </c>
    </row>
    <row r="729" spans="1:4" x14ac:dyDescent="0.2">
      <c r="A729" s="418" t="s">
        <v>160</v>
      </c>
      <c r="B729" s="418" t="s">
        <v>160</v>
      </c>
      <c r="C729" s="457"/>
      <c r="D729" s="418" t="s">
        <v>160</v>
      </c>
    </row>
    <row r="730" spans="1:4" x14ac:dyDescent="0.2">
      <c r="A730" s="418" t="s">
        <v>160</v>
      </c>
      <c r="B730" s="418" t="s">
        <v>160</v>
      </c>
      <c r="C730" s="457" t="s">
        <v>160</v>
      </c>
      <c r="D730" s="418" t="s">
        <v>160</v>
      </c>
    </row>
    <row r="731" spans="1:4" x14ac:dyDescent="0.2">
      <c r="A731" s="418" t="s">
        <v>160</v>
      </c>
      <c r="B731" s="418" t="s">
        <v>160</v>
      </c>
      <c r="C731" s="457" t="s">
        <v>160</v>
      </c>
      <c r="D731" s="418" t="s">
        <v>160</v>
      </c>
    </row>
    <row r="732" spans="1:4" x14ac:dyDescent="0.2">
      <c r="A732" s="418" t="s">
        <v>160</v>
      </c>
      <c r="B732" s="418" t="s">
        <v>160</v>
      </c>
      <c r="C732" s="457" t="s">
        <v>160</v>
      </c>
      <c r="D732" s="418" t="s">
        <v>160</v>
      </c>
    </row>
    <row r="733" spans="1:4" x14ac:dyDescent="0.2">
      <c r="A733" s="418" t="s">
        <v>160</v>
      </c>
      <c r="B733" s="418" t="s">
        <v>160</v>
      </c>
      <c r="C733" s="457" t="s">
        <v>160</v>
      </c>
      <c r="D733" s="418" t="s">
        <v>160</v>
      </c>
    </row>
    <row r="734" spans="1:4" x14ac:dyDescent="0.2">
      <c r="A734" s="418" t="s">
        <v>160</v>
      </c>
      <c r="B734" s="418" t="s">
        <v>160</v>
      </c>
      <c r="C734" s="457" t="s">
        <v>160</v>
      </c>
      <c r="D734" s="418" t="s">
        <v>160</v>
      </c>
    </row>
    <row r="735" spans="1:4" x14ac:dyDescent="0.2">
      <c r="A735" s="418" t="s">
        <v>160</v>
      </c>
      <c r="B735" s="418" t="s">
        <v>160</v>
      </c>
      <c r="C735" s="457" t="s">
        <v>160</v>
      </c>
      <c r="D735" s="418" t="s">
        <v>160</v>
      </c>
    </row>
    <row r="736" spans="1:4" x14ac:dyDescent="0.2">
      <c r="A736" s="418" t="s">
        <v>160</v>
      </c>
      <c r="B736" s="418" t="s">
        <v>160</v>
      </c>
      <c r="C736" s="457" t="s">
        <v>160</v>
      </c>
      <c r="D736" s="418" t="s">
        <v>160</v>
      </c>
    </row>
    <row r="737" spans="1:4" x14ac:dyDescent="0.2">
      <c r="A737" s="418" t="s">
        <v>160</v>
      </c>
      <c r="B737" s="418" t="s">
        <v>160</v>
      </c>
      <c r="C737" s="457" t="s">
        <v>160</v>
      </c>
      <c r="D737" s="418" t="s">
        <v>160</v>
      </c>
    </row>
    <row r="738" spans="1:4" x14ac:dyDescent="0.2">
      <c r="A738" s="418" t="s">
        <v>160</v>
      </c>
      <c r="B738" s="418" t="s">
        <v>160</v>
      </c>
      <c r="C738" s="457" t="s">
        <v>160</v>
      </c>
      <c r="D738" s="418" t="s">
        <v>160</v>
      </c>
    </row>
  </sheetData>
  <sheetProtection insertRows="0" selectLockedCells="1" sort="0" autoFilter="0"/>
  <autoFilter ref="A1:H721"/>
  <phoneticPr fontId="6" type="noConversion"/>
  <conditionalFormatting sqref="A4:B4 D4">
    <cfRule type="cellIs" dxfId="13" priority="1" stopIfTrue="1" operator="equal">
      <formula>"OK"</formula>
    </cfRule>
  </conditionalFormatting>
  <pageMargins left="0.75" right="0.75" top="1" bottom="1" header="0.5" footer="0.5"/>
  <pageSetup paperSize="13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2"/>
  </sheetPr>
  <dimension ref="A1:IV73"/>
  <sheetViews>
    <sheetView zoomScaleNormal="100" zoomScaleSheetLayoutView="70" workbookViewId="0">
      <selection activeCell="F11" sqref="F11"/>
    </sheetView>
  </sheetViews>
  <sheetFormatPr defaultRowHeight="15" x14ac:dyDescent="0.2"/>
  <cols>
    <col min="1" max="1" width="43.28515625" style="45" customWidth="1"/>
    <col min="2" max="2" width="17.85546875" style="45" customWidth="1"/>
    <col min="3" max="3" width="14.140625" style="45" customWidth="1"/>
    <col min="4" max="4" width="14.85546875" style="45" customWidth="1"/>
    <col min="5" max="5" width="15.5703125" style="45" customWidth="1"/>
    <col min="6" max="6" width="15.85546875" style="45" customWidth="1"/>
    <col min="7" max="7" width="15.42578125" style="45" customWidth="1"/>
    <col min="8" max="8" width="13" style="45" customWidth="1"/>
    <col min="9" max="9" width="11.5703125" style="45" customWidth="1"/>
    <col min="10" max="10" width="10.42578125" style="45" bestFit="1" customWidth="1"/>
    <col min="11" max="11" width="12.7109375" style="45" customWidth="1"/>
    <col min="12" max="13" width="11.7109375" style="45" bestFit="1" customWidth="1"/>
    <col min="14" max="14" width="10.42578125" style="45" bestFit="1" customWidth="1"/>
    <col min="15" max="16384" width="9.140625" style="45"/>
  </cols>
  <sheetData>
    <row r="1" spans="1:256" ht="15.75" x14ac:dyDescent="0.25">
      <c r="A1" s="491" t="s">
        <v>892</v>
      </c>
      <c r="B1" s="492"/>
      <c r="C1" s="492"/>
      <c r="D1" s="492"/>
      <c r="E1" s="492"/>
      <c r="F1" s="492"/>
      <c r="G1" s="138"/>
      <c r="H1" s="138"/>
      <c r="I1" s="138"/>
      <c r="J1" s="138"/>
      <c r="K1" s="138"/>
      <c r="L1" s="138"/>
      <c r="M1" s="138"/>
      <c r="N1" s="138"/>
      <c r="O1" s="138"/>
      <c r="P1" s="138"/>
      <c r="Q1" s="138"/>
      <c r="R1" s="138"/>
      <c r="S1" s="138"/>
    </row>
    <row r="2" spans="1:256" ht="22.5" customHeight="1" x14ac:dyDescent="0.2">
      <c r="A2" s="506"/>
      <c r="B2" s="507"/>
      <c r="C2" s="507"/>
      <c r="D2" s="507"/>
      <c r="E2" s="507"/>
      <c r="F2" s="507"/>
      <c r="G2" s="138"/>
      <c r="H2" s="139"/>
      <c r="I2" s="139"/>
      <c r="J2" s="138"/>
      <c r="K2" s="138"/>
      <c r="L2" s="138"/>
      <c r="M2" s="138"/>
      <c r="N2" s="138"/>
      <c r="O2" s="138"/>
      <c r="P2" s="138"/>
      <c r="Q2" s="138"/>
      <c r="R2" s="138"/>
      <c r="S2" s="138"/>
      <c r="T2" s="138"/>
      <c r="U2" s="138"/>
      <c r="V2" s="138"/>
      <c r="W2" s="138"/>
      <c r="X2" s="138"/>
      <c r="Y2" s="138"/>
      <c r="Z2" s="138"/>
      <c r="AA2" s="138"/>
    </row>
    <row r="3" spans="1:256" ht="27" customHeight="1" x14ac:dyDescent="0.2">
      <c r="A3" s="485" t="s">
        <v>192</v>
      </c>
      <c r="B3" s="499"/>
      <c r="C3" s="490"/>
      <c r="D3" s="490"/>
      <c r="E3" s="490"/>
      <c r="F3" s="490"/>
      <c r="G3" s="174" t="s">
        <v>501</v>
      </c>
      <c r="H3" s="178"/>
      <c r="I3" s="139"/>
      <c r="J3" s="138"/>
      <c r="K3" s="138"/>
      <c r="L3" s="138"/>
      <c r="M3" s="138"/>
      <c r="N3" s="138"/>
      <c r="O3" s="138"/>
      <c r="P3" s="138"/>
      <c r="Q3" s="138"/>
      <c r="R3" s="138"/>
      <c r="S3" s="138"/>
      <c r="T3" s="138"/>
      <c r="U3" s="138"/>
      <c r="V3" s="138"/>
      <c r="W3" s="138"/>
      <c r="X3" s="138"/>
      <c r="Y3" s="138"/>
      <c r="Z3" s="138"/>
      <c r="AA3" s="138"/>
    </row>
    <row r="4" spans="1:256" s="31" customFormat="1" ht="18.75" customHeight="1" x14ac:dyDescent="0.2">
      <c r="A4" s="500" t="s">
        <v>523</v>
      </c>
      <c r="B4" s="501"/>
      <c r="C4" s="501"/>
      <c r="D4" s="501"/>
      <c r="E4" s="502">
        <f>Certification!B3</f>
        <v>41640</v>
      </c>
      <c r="F4" s="503"/>
      <c r="G4" s="50" t="s">
        <v>502</v>
      </c>
      <c r="H4" s="141"/>
      <c r="I4" s="169"/>
      <c r="J4" s="160"/>
      <c r="K4" s="160"/>
      <c r="L4" s="160"/>
      <c r="M4" s="160"/>
      <c r="N4" s="160"/>
      <c r="O4" s="160"/>
      <c r="P4" s="160"/>
      <c r="Q4" s="160"/>
      <c r="R4" s="160"/>
      <c r="S4" s="160"/>
      <c r="T4" s="160"/>
      <c r="U4" s="160"/>
      <c r="V4" s="160"/>
      <c r="W4" s="160"/>
      <c r="X4" s="160"/>
      <c r="Y4" s="160"/>
      <c r="Z4" s="160"/>
      <c r="AA4" s="160"/>
    </row>
    <row r="5" spans="1:256" x14ac:dyDescent="0.2">
      <c r="A5" s="482" t="s">
        <v>320</v>
      </c>
      <c r="B5" s="482"/>
      <c r="C5" s="482"/>
      <c r="D5" s="482"/>
      <c r="E5" s="184" t="s">
        <v>770</v>
      </c>
      <c r="F5" s="188" t="s">
        <v>769</v>
      </c>
      <c r="G5" s="136" t="s">
        <v>771</v>
      </c>
      <c r="H5" s="138"/>
      <c r="I5" s="138"/>
      <c r="J5" s="138"/>
      <c r="K5" s="138"/>
      <c r="L5" s="138"/>
      <c r="M5" s="138"/>
      <c r="N5" s="138"/>
      <c r="O5" s="138"/>
      <c r="P5" s="138"/>
      <c r="Q5" s="138"/>
      <c r="R5" s="138"/>
      <c r="S5" s="138"/>
      <c r="T5" s="138"/>
      <c r="U5" s="138"/>
      <c r="V5" s="138"/>
      <c r="W5" s="138"/>
      <c r="X5" s="138"/>
      <c r="Y5" s="138"/>
      <c r="Z5" s="138"/>
      <c r="AA5" s="138"/>
    </row>
    <row r="6" spans="1:256" s="31" customFormat="1" ht="29.25" customHeight="1" x14ac:dyDescent="0.2">
      <c r="A6" s="497" t="s">
        <v>144</v>
      </c>
      <c r="B6" s="498"/>
      <c r="C6" s="498"/>
      <c r="D6" s="498"/>
      <c r="E6" s="185">
        <f>HLOOKUP($E$4,'LSE Allocations'!$D$7:$O$41,32, FALSE)</f>
        <v>0</v>
      </c>
      <c r="F6" s="189">
        <v>0</v>
      </c>
      <c r="G6" s="50" t="s">
        <v>759</v>
      </c>
      <c r="H6" s="142"/>
      <c r="I6" s="169"/>
      <c r="J6" s="160"/>
      <c r="K6" s="160"/>
      <c r="L6" s="160"/>
      <c r="M6" s="160"/>
      <c r="N6" s="160"/>
      <c r="O6" s="160"/>
      <c r="P6" s="160"/>
      <c r="Q6" s="160"/>
      <c r="R6" s="160"/>
      <c r="S6" s="160"/>
      <c r="T6" s="160"/>
      <c r="U6" s="160"/>
      <c r="V6" s="160"/>
      <c r="W6" s="160"/>
      <c r="X6" s="160"/>
      <c r="Y6" s="160"/>
      <c r="Z6" s="160"/>
      <c r="AA6" s="160"/>
    </row>
    <row r="7" spans="1:256" s="31" customFormat="1" ht="30" customHeight="1" x14ac:dyDescent="0.2">
      <c r="A7" s="497" t="s">
        <v>145</v>
      </c>
      <c r="B7" s="498"/>
      <c r="C7" s="498"/>
      <c r="D7" s="498"/>
      <c r="E7" s="185">
        <f>HLOOKUP($E$4,'LSE Allocations'!$D$7:$O$41,33, FALSE)</f>
        <v>0</v>
      </c>
      <c r="F7" s="189">
        <v>0</v>
      </c>
      <c r="G7" s="50" t="s">
        <v>760</v>
      </c>
      <c r="H7" s="142"/>
      <c r="I7" s="169"/>
      <c r="J7" s="160"/>
      <c r="K7" s="160"/>
      <c r="L7" s="160"/>
      <c r="M7" s="160"/>
      <c r="N7" s="160"/>
      <c r="O7" s="160"/>
      <c r="P7" s="160"/>
      <c r="Q7" s="160"/>
      <c r="R7" s="160"/>
      <c r="S7" s="160"/>
      <c r="T7" s="160"/>
      <c r="U7" s="160"/>
      <c r="V7" s="160"/>
      <c r="W7" s="160"/>
      <c r="X7" s="160"/>
      <c r="Y7" s="160"/>
      <c r="Z7" s="160"/>
      <c r="AA7" s="160"/>
    </row>
    <row r="8" spans="1:256" s="31" customFormat="1" ht="29.25" customHeight="1" x14ac:dyDescent="0.2">
      <c r="A8" s="497" t="s">
        <v>146</v>
      </c>
      <c r="B8" s="498"/>
      <c r="C8" s="498"/>
      <c r="D8" s="498"/>
      <c r="E8" s="186">
        <v>0</v>
      </c>
      <c r="F8" s="190">
        <f>HLOOKUP($E$4,'LSE Allocations'!$D$7:$O$41,34, FALSE)</f>
        <v>0</v>
      </c>
      <c r="G8" s="50" t="s">
        <v>761</v>
      </c>
      <c r="H8" s="142"/>
      <c r="I8" s="169"/>
      <c r="J8" s="160"/>
      <c r="K8" s="160"/>
      <c r="L8" s="160"/>
      <c r="M8" s="160"/>
      <c r="N8" s="160"/>
      <c r="O8" s="160"/>
      <c r="P8" s="160"/>
      <c r="Q8" s="160"/>
      <c r="R8" s="160"/>
      <c r="S8" s="160"/>
      <c r="T8" s="160"/>
      <c r="U8" s="160"/>
      <c r="V8" s="160"/>
      <c r="W8" s="160"/>
      <c r="X8" s="160"/>
      <c r="Y8" s="160"/>
      <c r="Z8" s="160"/>
      <c r="AA8" s="160"/>
    </row>
    <row r="9" spans="1:256" s="31" customFormat="1" ht="29.25" customHeight="1" x14ac:dyDescent="0.2">
      <c r="A9" s="494" t="s">
        <v>887</v>
      </c>
      <c r="B9" s="495"/>
      <c r="C9" s="495"/>
      <c r="D9" s="496"/>
      <c r="E9" s="186">
        <f>1.15*(E6+E7+E8)</f>
        <v>0</v>
      </c>
      <c r="F9" s="189">
        <f>1.15*(F6+F7+F8)</f>
        <v>0</v>
      </c>
      <c r="G9" s="50" t="s">
        <v>888</v>
      </c>
      <c r="H9" s="142"/>
      <c r="I9" s="169"/>
      <c r="J9" s="160"/>
      <c r="K9" s="160"/>
      <c r="L9" s="160"/>
      <c r="M9" s="160"/>
      <c r="N9" s="160"/>
      <c r="O9" s="160"/>
      <c r="P9" s="160"/>
      <c r="Q9" s="160"/>
      <c r="R9" s="160"/>
      <c r="S9" s="160"/>
      <c r="T9" s="160"/>
      <c r="U9" s="160"/>
      <c r="V9" s="160"/>
      <c r="W9" s="160"/>
      <c r="X9" s="160"/>
      <c r="Y9" s="160"/>
      <c r="Z9" s="160"/>
      <c r="AA9" s="160"/>
    </row>
    <row r="10" spans="1:256" s="31" customFormat="1" ht="29.25" customHeight="1" x14ac:dyDescent="0.2">
      <c r="A10" s="504" t="s">
        <v>886</v>
      </c>
      <c r="B10" s="505"/>
      <c r="C10" s="505"/>
      <c r="D10" s="505"/>
      <c r="E10" s="185">
        <f>0.9*E9</f>
        <v>0</v>
      </c>
      <c r="F10" s="190">
        <f>0.9*F9</f>
        <v>0</v>
      </c>
      <c r="G10" s="51" t="s">
        <v>890</v>
      </c>
      <c r="H10" s="142"/>
      <c r="I10" s="169"/>
      <c r="J10" s="160"/>
      <c r="K10" s="160"/>
      <c r="L10" s="160"/>
      <c r="M10" s="160"/>
      <c r="N10" s="160"/>
      <c r="O10" s="160"/>
      <c r="P10" s="160"/>
      <c r="Q10" s="160"/>
      <c r="R10" s="160"/>
      <c r="S10" s="160"/>
      <c r="T10" s="160"/>
      <c r="U10" s="160"/>
      <c r="V10" s="160"/>
      <c r="W10" s="160"/>
      <c r="X10" s="160"/>
      <c r="Y10" s="160"/>
      <c r="Z10" s="160"/>
      <c r="AA10" s="160"/>
    </row>
    <row r="11" spans="1:256" s="31" customFormat="1" ht="22.5" customHeight="1" x14ac:dyDescent="0.2">
      <c r="A11" s="510" t="s">
        <v>1454</v>
      </c>
      <c r="B11" s="511"/>
      <c r="C11" s="511"/>
      <c r="D11" s="512"/>
      <c r="E11" s="187">
        <f>('LSE Allocations'!D72+'LSE Allocations'!D76)</f>
        <v>0</v>
      </c>
      <c r="F11" s="190">
        <f>('LSE Allocations'!D73+'LSE Allocations'!D77)</f>
        <v>0</v>
      </c>
      <c r="G11" s="50" t="s">
        <v>1469</v>
      </c>
      <c r="H11" s="142"/>
      <c r="I11" s="169"/>
      <c r="J11" s="160"/>
      <c r="K11" s="160"/>
      <c r="L11" s="160"/>
      <c r="M11" s="160"/>
      <c r="N11" s="160"/>
      <c r="O11" s="160"/>
      <c r="P11" s="160"/>
      <c r="Q11" s="160"/>
      <c r="R11" s="160"/>
      <c r="S11" s="160"/>
      <c r="T11" s="160"/>
      <c r="U11" s="160"/>
      <c r="V11" s="160"/>
      <c r="W11" s="160"/>
      <c r="X11" s="160"/>
      <c r="Y11" s="160"/>
      <c r="Z11" s="160"/>
      <c r="AA11" s="160"/>
    </row>
    <row r="12" spans="1:256" s="31" customFormat="1" ht="18" customHeight="1" x14ac:dyDescent="0.2">
      <c r="A12" s="513" t="s">
        <v>889</v>
      </c>
      <c r="B12" s="495"/>
      <c r="C12" s="495"/>
      <c r="D12" s="496"/>
      <c r="E12" s="413">
        <f>ROUND(E10-E11,0)</f>
        <v>0</v>
      </c>
      <c r="F12" s="413">
        <f>ROUND(F10-F11,0)</f>
        <v>0</v>
      </c>
      <c r="G12" s="50" t="s">
        <v>322</v>
      </c>
      <c r="H12" s="142"/>
      <c r="I12" s="169"/>
      <c r="J12" s="160"/>
      <c r="K12" s="160"/>
      <c r="L12" s="160"/>
      <c r="M12" s="160"/>
      <c r="N12" s="160"/>
      <c r="O12" s="160"/>
      <c r="P12" s="160"/>
      <c r="Q12" s="160"/>
      <c r="R12" s="160"/>
      <c r="S12" s="160"/>
      <c r="T12" s="160"/>
      <c r="U12" s="160"/>
      <c r="V12" s="160"/>
      <c r="W12" s="160"/>
      <c r="X12" s="160"/>
      <c r="Y12" s="160"/>
      <c r="Z12" s="160"/>
      <c r="AA12" s="160"/>
    </row>
    <row r="13" spans="1:256" s="31" customFormat="1" ht="26.25" customHeight="1" x14ac:dyDescent="0.2">
      <c r="A13" s="504" t="s">
        <v>767</v>
      </c>
      <c r="B13" s="498"/>
      <c r="C13" s="498"/>
      <c r="D13" s="498"/>
      <c r="E13" s="508">
        <f>E12+F12</f>
        <v>0</v>
      </c>
      <c r="F13" s="509"/>
      <c r="G13" s="51" t="s">
        <v>766</v>
      </c>
      <c r="H13" s="142"/>
      <c r="I13" s="169"/>
      <c r="J13" s="160"/>
      <c r="K13" s="160"/>
      <c r="L13" s="160"/>
      <c r="M13" s="160"/>
      <c r="N13" s="160"/>
      <c r="O13" s="160"/>
      <c r="P13" s="160"/>
      <c r="Q13" s="160"/>
      <c r="R13" s="160"/>
      <c r="S13" s="160"/>
      <c r="T13" s="160"/>
      <c r="U13" s="160"/>
      <c r="V13" s="160"/>
      <c r="W13" s="160"/>
      <c r="X13" s="160"/>
      <c r="Y13" s="160"/>
      <c r="Z13" s="160"/>
      <c r="AA13" s="160"/>
    </row>
    <row r="14" spans="1:256" s="56" customFormat="1" ht="21" customHeight="1" x14ac:dyDescent="0.2">
      <c r="A14" s="493"/>
      <c r="B14" s="493"/>
      <c r="C14" s="493"/>
      <c r="D14" s="493"/>
      <c r="E14" s="493"/>
      <c r="F14" s="493"/>
      <c r="G14" s="171"/>
      <c r="H14" s="140"/>
      <c r="I14" s="170"/>
      <c r="J14" s="171"/>
      <c r="K14" s="171"/>
      <c r="L14" s="171"/>
      <c r="M14" s="170"/>
      <c r="N14" s="171"/>
      <c r="O14" s="171"/>
      <c r="P14" s="171"/>
      <c r="Q14" s="170"/>
      <c r="R14" s="171"/>
      <c r="S14" s="171"/>
      <c r="T14" s="171"/>
      <c r="U14" s="170"/>
      <c r="V14" s="171"/>
      <c r="W14" s="171"/>
      <c r="X14" s="171"/>
      <c r="Y14" s="170"/>
      <c r="Z14" s="171"/>
      <c r="AA14" s="171"/>
      <c r="AB14" s="55"/>
      <c r="AC14" s="54"/>
      <c r="AD14" s="55"/>
      <c r="AE14" s="55"/>
      <c r="AF14" s="55"/>
      <c r="AG14" s="54"/>
      <c r="AH14" s="55"/>
      <c r="AI14" s="55"/>
      <c r="AJ14" s="55"/>
      <c r="AK14" s="54"/>
      <c r="AL14" s="55"/>
      <c r="AM14" s="55"/>
      <c r="AN14" s="55"/>
      <c r="AO14" s="54"/>
      <c r="AP14" s="55"/>
      <c r="AQ14" s="55"/>
      <c r="AR14" s="55"/>
      <c r="AS14" s="54"/>
      <c r="AT14" s="55"/>
      <c r="AU14" s="55"/>
      <c r="AV14" s="55"/>
      <c r="AW14" s="54"/>
      <c r="AX14" s="55"/>
      <c r="AY14" s="55"/>
      <c r="AZ14" s="55"/>
      <c r="BA14" s="54"/>
      <c r="BB14" s="55"/>
      <c r="BC14" s="55"/>
      <c r="BD14" s="55"/>
      <c r="BE14" s="54"/>
      <c r="BF14" s="55"/>
      <c r="BG14" s="55"/>
      <c r="BH14" s="55"/>
      <c r="BI14" s="54"/>
      <c r="BJ14" s="55"/>
      <c r="BK14" s="55"/>
      <c r="BL14" s="55"/>
      <c r="BM14" s="54"/>
      <c r="BN14" s="55"/>
      <c r="BO14" s="55"/>
      <c r="BP14" s="55"/>
      <c r="BQ14" s="54"/>
      <c r="BR14" s="55"/>
      <c r="BS14" s="55"/>
      <c r="BT14" s="55"/>
      <c r="BU14" s="54"/>
      <c r="BV14" s="55"/>
      <c r="BW14" s="55"/>
      <c r="BX14" s="55"/>
      <c r="BY14" s="54"/>
      <c r="BZ14" s="55"/>
      <c r="CA14" s="55"/>
      <c r="CB14" s="55"/>
      <c r="CC14" s="54"/>
      <c r="CD14" s="55"/>
      <c r="CE14" s="55"/>
      <c r="CF14" s="55"/>
      <c r="CG14" s="54"/>
      <c r="CH14" s="55"/>
      <c r="CI14" s="55"/>
      <c r="CJ14" s="55"/>
      <c r="CK14" s="54"/>
      <c r="CL14" s="55"/>
      <c r="CM14" s="55"/>
      <c r="CN14" s="55"/>
      <c r="CO14" s="54"/>
      <c r="CP14" s="55"/>
      <c r="CQ14" s="55"/>
      <c r="CR14" s="55"/>
      <c r="CS14" s="54"/>
      <c r="CT14" s="55"/>
      <c r="CU14" s="55"/>
      <c r="CV14" s="55"/>
      <c r="CW14" s="54"/>
      <c r="CX14" s="55"/>
      <c r="CY14" s="55"/>
      <c r="CZ14" s="55"/>
      <c r="DA14" s="54"/>
      <c r="DB14" s="55"/>
      <c r="DC14" s="55"/>
      <c r="DD14" s="55"/>
      <c r="DE14" s="54"/>
      <c r="DF14" s="55"/>
      <c r="DG14" s="55"/>
      <c r="DH14" s="55"/>
      <c r="DI14" s="54"/>
      <c r="DJ14" s="55"/>
      <c r="DK14" s="55"/>
      <c r="DL14" s="55"/>
      <c r="DM14" s="54"/>
      <c r="DN14" s="55"/>
      <c r="DO14" s="55"/>
      <c r="DP14" s="55"/>
      <c r="DQ14" s="54"/>
      <c r="DR14" s="55"/>
      <c r="DS14" s="55"/>
      <c r="DT14" s="55"/>
      <c r="DU14" s="54"/>
      <c r="DV14" s="55"/>
      <c r="DW14" s="55"/>
      <c r="DX14" s="55"/>
      <c r="DY14" s="54"/>
      <c r="DZ14" s="55"/>
      <c r="EA14" s="55"/>
      <c r="EB14" s="55"/>
      <c r="EC14" s="54"/>
      <c r="ED14" s="55"/>
      <c r="EE14" s="55"/>
      <c r="EF14" s="55"/>
      <c r="EG14" s="54"/>
      <c r="EH14" s="55"/>
      <c r="EI14" s="55"/>
      <c r="EJ14" s="55"/>
      <c r="EK14" s="54"/>
      <c r="EL14" s="55"/>
      <c r="EM14" s="55"/>
      <c r="EN14" s="55"/>
      <c r="EO14" s="54"/>
      <c r="EP14" s="55"/>
      <c r="EQ14" s="55"/>
      <c r="ER14" s="55"/>
      <c r="ES14" s="54"/>
      <c r="ET14" s="55"/>
      <c r="EU14" s="55"/>
      <c r="EV14" s="55"/>
      <c r="EW14" s="54"/>
      <c r="EX14" s="55"/>
      <c r="EY14" s="55"/>
      <c r="EZ14" s="55"/>
      <c r="FA14" s="54"/>
      <c r="FB14" s="55"/>
      <c r="FC14" s="55"/>
      <c r="FD14" s="55"/>
      <c r="FE14" s="54"/>
      <c r="FF14" s="55"/>
      <c r="FG14" s="55"/>
      <c r="FH14" s="55"/>
      <c r="FI14" s="54"/>
      <c r="FJ14" s="55"/>
      <c r="FK14" s="55"/>
      <c r="FL14" s="55"/>
      <c r="FM14" s="54"/>
      <c r="FN14" s="55"/>
      <c r="FO14" s="55"/>
      <c r="FP14" s="55"/>
      <c r="FQ14" s="54"/>
      <c r="FR14" s="55"/>
      <c r="FS14" s="55"/>
      <c r="FT14" s="55"/>
      <c r="FU14" s="54"/>
      <c r="FV14" s="55"/>
      <c r="FW14" s="55"/>
      <c r="FX14" s="55"/>
      <c r="FY14" s="54"/>
      <c r="FZ14" s="55"/>
      <c r="GA14" s="55"/>
      <c r="GB14" s="55"/>
      <c r="GC14" s="54"/>
      <c r="GD14" s="55"/>
      <c r="GE14" s="55"/>
      <c r="GF14" s="55"/>
      <c r="GG14" s="54"/>
      <c r="GH14" s="55"/>
      <c r="GI14" s="55"/>
      <c r="GJ14" s="55"/>
      <c r="GK14" s="54"/>
      <c r="GL14" s="55"/>
      <c r="GM14" s="55"/>
      <c r="GN14" s="55"/>
      <c r="GO14" s="54"/>
      <c r="GP14" s="55"/>
      <c r="GQ14" s="55"/>
      <c r="GR14" s="55"/>
      <c r="GS14" s="54"/>
      <c r="GT14" s="55"/>
      <c r="GU14" s="55"/>
      <c r="GV14" s="55"/>
      <c r="GW14" s="54"/>
      <c r="GX14" s="55"/>
      <c r="GY14" s="55"/>
      <c r="GZ14" s="55"/>
      <c r="HA14" s="54"/>
      <c r="HB14" s="55"/>
      <c r="HC14" s="55"/>
      <c r="HD14" s="55"/>
      <c r="HE14" s="54"/>
      <c r="HF14" s="55"/>
      <c r="HG14" s="55"/>
      <c r="HH14" s="55"/>
      <c r="HI14" s="54"/>
      <c r="HJ14" s="55"/>
      <c r="HK14" s="55"/>
      <c r="HL14" s="55"/>
      <c r="HM14" s="54"/>
      <c r="HN14" s="55"/>
      <c r="HO14" s="55"/>
      <c r="HP14" s="55"/>
      <c r="HQ14" s="54"/>
      <c r="HR14" s="55"/>
      <c r="HS14" s="55"/>
      <c r="HT14" s="55"/>
      <c r="HU14" s="54"/>
      <c r="HV14" s="55"/>
      <c r="HW14" s="55"/>
      <c r="HX14" s="55"/>
      <c r="HY14" s="54"/>
      <c r="HZ14" s="55"/>
      <c r="IA14" s="55"/>
      <c r="IB14" s="55"/>
      <c r="IC14" s="54"/>
      <c r="ID14" s="55"/>
      <c r="IE14" s="55"/>
      <c r="IF14" s="55"/>
      <c r="IG14" s="54"/>
      <c r="IH14" s="55"/>
      <c r="II14" s="55"/>
      <c r="IJ14" s="55"/>
      <c r="IK14" s="54"/>
      <c r="IL14" s="55"/>
      <c r="IM14" s="55"/>
      <c r="IN14" s="55"/>
      <c r="IO14" s="54"/>
      <c r="IP14" s="55"/>
      <c r="IQ14" s="55"/>
      <c r="IR14" s="55"/>
      <c r="IS14" s="54"/>
      <c r="IT14" s="55"/>
      <c r="IU14" s="55"/>
      <c r="IV14" s="55"/>
    </row>
    <row r="15" spans="1:256" ht="40.5" customHeight="1" x14ac:dyDescent="0.2">
      <c r="A15" s="479" t="s">
        <v>729</v>
      </c>
      <c r="B15" s="480"/>
      <c r="C15" s="480"/>
      <c r="D15" s="480"/>
      <c r="E15" s="480"/>
      <c r="F15" s="480"/>
      <c r="G15" s="480"/>
      <c r="H15" s="481"/>
      <c r="I15" s="138"/>
      <c r="J15" s="138"/>
      <c r="K15" s="138"/>
      <c r="L15" s="138"/>
      <c r="M15" s="138"/>
      <c r="N15" s="138"/>
      <c r="O15" s="138"/>
      <c r="P15" s="138"/>
      <c r="Q15" s="138"/>
      <c r="R15" s="138"/>
      <c r="S15" s="138"/>
      <c r="T15" s="138"/>
      <c r="U15" s="138"/>
      <c r="V15" s="138"/>
      <c r="W15" s="138"/>
      <c r="X15" s="138"/>
      <c r="Y15" s="138"/>
      <c r="Z15" s="138"/>
      <c r="AA15" s="138"/>
    </row>
    <row r="16" spans="1:256" ht="49.5" x14ac:dyDescent="0.2">
      <c r="A16" s="57" t="s">
        <v>516</v>
      </c>
      <c r="B16" s="58" t="s">
        <v>1177</v>
      </c>
      <c r="C16" s="344" t="s">
        <v>1455</v>
      </c>
      <c r="D16" s="58" t="s">
        <v>713</v>
      </c>
      <c r="E16" s="58" t="s">
        <v>714</v>
      </c>
      <c r="F16" s="58" t="s">
        <v>715</v>
      </c>
      <c r="G16" s="58" t="s">
        <v>716</v>
      </c>
      <c r="H16" s="58" t="s">
        <v>1182</v>
      </c>
      <c r="I16" s="138"/>
      <c r="J16" s="138"/>
      <c r="K16" s="138"/>
      <c r="L16" s="138"/>
      <c r="M16" s="138"/>
      <c r="N16" s="138"/>
      <c r="O16" s="138"/>
      <c r="P16" s="138"/>
      <c r="Q16" s="138"/>
      <c r="R16" s="138"/>
      <c r="S16" s="138"/>
      <c r="T16" s="138"/>
      <c r="U16" s="138"/>
      <c r="V16" s="138"/>
      <c r="W16" s="138"/>
      <c r="X16" s="138"/>
      <c r="Y16" s="138"/>
      <c r="Z16" s="138"/>
      <c r="AA16" s="138"/>
    </row>
    <row r="17" spans="1:27" s="60" customFormat="1" ht="18" customHeight="1" x14ac:dyDescent="0.2">
      <c r="A17" s="59" t="s">
        <v>721</v>
      </c>
      <c r="B17" s="59" t="s">
        <v>722</v>
      </c>
      <c r="C17" s="59" t="s">
        <v>723</v>
      </c>
      <c r="D17" s="59" t="s">
        <v>723</v>
      </c>
      <c r="E17" s="59" t="s">
        <v>724</v>
      </c>
      <c r="F17" s="59" t="s">
        <v>725</v>
      </c>
      <c r="G17" s="59" t="s">
        <v>726</v>
      </c>
      <c r="H17" s="59" t="s">
        <v>727</v>
      </c>
      <c r="I17" s="155"/>
      <c r="J17" s="155"/>
      <c r="K17" s="155"/>
      <c r="L17" s="155"/>
      <c r="M17" s="155"/>
      <c r="N17" s="155"/>
      <c r="O17" s="155"/>
      <c r="P17" s="155"/>
      <c r="Q17" s="155"/>
      <c r="R17" s="155"/>
      <c r="S17" s="155"/>
      <c r="T17" s="155"/>
      <c r="U17" s="155"/>
      <c r="V17" s="155"/>
      <c r="W17" s="155"/>
      <c r="X17" s="155"/>
      <c r="Y17" s="155"/>
      <c r="Z17" s="155"/>
      <c r="AA17" s="155"/>
    </row>
    <row r="18" spans="1:27" s="60" customFormat="1" ht="30" customHeight="1" x14ac:dyDescent="0.2">
      <c r="A18" s="61" t="s">
        <v>1452</v>
      </c>
      <c r="B18" s="62">
        <f>I_Phys_Res_Import_RA_Res!D4</f>
        <v>0</v>
      </c>
      <c r="C18" s="62">
        <f>I_Phys_Res_Import_RA_Res!J4</f>
        <v>0</v>
      </c>
      <c r="D18" s="62">
        <f>I_Phys_Res_Import_RA_Res!K4</f>
        <v>0</v>
      </c>
      <c r="E18" s="62">
        <f>I_Phys_Res_Import_RA_Res!L4</f>
        <v>0</v>
      </c>
      <c r="F18" s="62">
        <f>I_Phys_Res_Import_RA_Res!M4</f>
        <v>0</v>
      </c>
      <c r="G18" s="62">
        <f>I_Phys_Res_Import_RA_Res!N4</f>
        <v>0</v>
      </c>
      <c r="H18" s="63" t="e">
        <f>B18/$B$21</f>
        <v>#DIV/0!</v>
      </c>
      <c r="I18" s="155"/>
      <c r="J18" s="155"/>
      <c r="K18" s="155"/>
      <c r="L18" s="155"/>
      <c r="M18" s="155"/>
      <c r="N18" s="155"/>
      <c r="O18" s="155"/>
      <c r="P18" s="155"/>
      <c r="Q18" s="155"/>
      <c r="R18" s="155"/>
      <c r="S18" s="155"/>
      <c r="T18" s="155"/>
      <c r="U18" s="155"/>
      <c r="V18" s="155"/>
      <c r="W18" s="155"/>
      <c r="X18" s="155"/>
      <c r="Y18" s="155"/>
      <c r="Z18" s="155"/>
      <c r="AA18" s="155"/>
    </row>
    <row r="19" spans="1:27" s="65" customFormat="1" ht="27.95" customHeight="1" x14ac:dyDescent="0.2">
      <c r="A19" s="61" t="s">
        <v>1456</v>
      </c>
      <c r="B19" s="64">
        <f>II_Construc!D4</f>
        <v>0</v>
      </c>
      <c r="C19" s="64">
        <f>II_Construc!I4</f>
        <v>0</v>
      </c>
      <c r="D19" s="64">
        <f>II_Construc!J4</f>
        <v>0</v>
      </c>
      <c r="E19" s="64">
        <f>II_Construc!K4</f>
        <v>0</v>
      </c>
      <c r="F19" s="64">
        <f>II_Construc!L4</f>
        <v>0</v>
      </c>
      <c r="G19" s="64">
        <f>II_Construc!M4</f>
        <v>0</v>
      </c>
      <c r="H19" s="63" t="e">
        <f>B19/$B$21</f>
        <v>#DIV/0!</v>
      </c>
      <c r="I19" s="172"/>
      <c r="J19" s="172"/>
      <c r="K19" s="172"/>
      <c r="L19" s="172"/>
      <c r="M19" s="172"/>
      <c r="N19" s="172"/>
      <c r="O19" s="172"/>
      <c r="P19" s="172"/>
      <c r="Q19" s="172"/>
      <c r="R19" s="172"/>
      <c r="S19" s="172"/>
      <c r="T19" s="172"/>
      <c r="U19" s="172"/>
      <c r="V19" s="172"/>
      <c r="W19" s="172"/>
      <c r="X19" s="172"/>
      <c r="Y19" s="172"/>
      <c r="Z19" s="172"/>
      <c r="AA19" s="172"/>
    </row>
    <row r="20" spans="1:27" s="65" customFormat="1" ht="27.95" customHeight="1" x14ac:dyDescent="0.2">
      <c r="A20" s="61" t="s">
        <v>1453</v>
      </c>
      <c r="B20" s="64">
        <f>III_Demand_Response!D4*1.15</f>
        <v>0</v>
      </c>
      <c r="C20" s="64">
        <f>III_Demand_Response!I4*1.15</f>
        <v>0</v>
      </c>
      <c r="D20" s="64">
        <f>III_Demand_Response!J4*1.15</f>
        <v>0</v>
      </c>
      <c r="E20" s="64">
        <f>III_Demand_Response!K4*1.15</f>
        <v>0</v>
      </c>
      <c r="F20" s="64">
        <f>III_Demand_Response!L4*1.15</f>
        <v>0</v>
      </c>
      <c r="G20" s="64">
        <f>III_Demand_Response!M4*1.15</f>
        <v>0</v>
      </c>
      <c r="H20" s="63" t="e">
        <f>B20/$B$21</f>
        <v>#DIV/0!</v>
      </c>
      <c r="I20" s="172"/>
      <c r="J20" s="172"/>
      <c r="K20" s="172"/>
      <c r="L20" s="172"/>
      <c r="M20" s="172"/>
      <c r="N20" s="172"/>
      <c r="O20" s="172"/>
      <c r="P20" s="172"/>
      <c r="Q20" s="172"/>
      <c r="R20" s="172"/>
      <c r="S20" s="172"/>
      <c r="T20" s="172"/>
      <c r="U20" s="172"/>
      <c r="V20" s="172"/>
      <c r="W20" s="172"/>
      <c r="X20" s="172"/>
      <c r="Y20" s="172"/>
      <c r="Z20" s="172"/>
      <c r="AA20" s="172"/>
    </row>
    <row r="21" spans="1:27" s="69" customFormat="1" ht="18" customHeight="1" x14ac:dyDescent="0.2">
      <c r="A21" s="66" t="s">
        <v>1183</v>
      </c>
      <c r="B21" s="361">
        <f t="shared" ref="B21:G21" si="0">SUM(B18:B20)</f>
        <v>0</v>
      </c>
      <c r="C21" s="361">
        <f t="shared" si="0"/>
        <v>0</v>
      </c>
      <c r="D21" s="361">
        <f t="shared" si="0"/>
        <v>0</v>
      </c>
      <c r="E21" s="361">
        <f t="shared" si="0"/>
        <v>0</v>
      </c>
      <c r="F21" s="361">
        <f t="shared" si="0"/>
        <v>0</v>
      </c>
      <c r="G21" s="361">
        <f t="shared" si="0"/>
        <v>0</v>
      </c>
      <c r="H21" s="68"/>
      <c r="I21" s="173"/>
      <c r="J21" s="173"/>
      <c r="K21" s="173"/>
      <c r="L21" s="173"/>
      <c r="M21" s="173"/>
      <c r="N21" s="173"/>
      <c r="O21" s="173"/>
      <c r="P21" s="173"/>
      <c r="Q21" s="173"/>
      <c r="R21" s="173"/>
      <c r="S21" s="173"/>
      <c r="T21" s="173"/>
      <c r="U21" s="173"/>
      <c r="V21" s="173"/>
      <c r="W21" s="173"/>
      <c r="X21" s="173"/>
      <c r="Y21" s="173"/>
      <c r="Z21" s="173"/>
      <c r="AA21" s="173"/>
    </row>
    <row r="22" spans="1:27" ht="21.75" customHeight="1" thickBot="1" x14ac:dyDescent="0.25">
      <c r="A22" s="70" t="s">
        <v>193</v>
      </c>
      <c r="B22" s="71"/>
      <c r="C22" s="71"/>
      <c r="D22" s="71"/>
      <c r="E22" s="71"/>
      <c r="F22" s="71"/>
      <c r="G22" s="71"/>
      <c r="H22" s="143"/>
      <c r="I22" s="138"/>
      <c r="J22" s="138"/>
      <c r="K22" s="138"/>
      <c r="L22" s="138"/>
      <c r="M22" s="138"/>
      <c r="N22" s="138"/>
      <c r="O22" s="138"/>
      <c r="P22" s="138"/>
      <c r="Q22" s="138"/>
      <c r="R22" s="138"/>
      <c r="S22" s="138"/>
      <c r="T22" s="138"/>
      <c r="U22" s="138"/>
      <c r="V22" s="138"/>
      <c r="W22" s="138"/>
      <c r="X22" s="138"/>
      <c r="Y22" s="138"/>
      <c r="Z22" s="138"/>
      <c r="AA22" s="138"/>
    </row>
    <row r="23" spans="1:27" ht="54" customHeight="1" thickBot="1" x14ac:dyDescent="0.25">
      <c r="A23" s="487" t="s">
        <v>196</v>
      </c>
      <c r="B23" s="488"/>
      <c r="C23" s="488"/>
      <c r="D23" s="488"/>
      <c r="E23" s="488"/>
      <c r="F23" s="489"/>
      <c r="G23" s="72"/>
      <c r="H23" s="140"/>
      <c r="I23" s="138"/>
      <c r="J23" s="138"/>
      <c r="K23" s="138"/>
      <c r="L23" s="138"/>
      <c r="M23" s="138"/>
      <c r="N23" s="138"/>
      <c r="O23" s="138"/>
      <c r="P23" s="138"/>
      <c r="Q23" s="138"/>
      <c r="R23" s="138"/>
      <c r="S23" s="138"/>
      <c r="T23" s="138"/>
      <c r="U23" s="138"/>
      <c r="V23" s="138"/>
      <c r="W23" s="138"/>
      <c r="X23" s="138"/>
      <c r="Y23" s="138"/>
      <c r="Z23" s="138"/>
      <c r="AA23" s="138"/>
    </row>
    <row r="24" spans="1:27" s="78" customFormat="1" ht="126.75" customHeight="1" thickBot="1" x14ac:dyDescent="0.25">
      <c r="A24" s="73" t="s">
        <v>728</v>
      </c>
      <c r="B24" s="58" t="s">
        <v>500</v>
      </c>
      <c r="C24" s="58" t="str">
        <f>"Maximum Cumulative Countable Capacity Levels (MW)
(J) = (I) x 100% of RAR = "&amp;TEXT(D13,"#,##0")&amp;" "&amp;"MW"</f>
        <v>Maximum Cumulative Countable Capacity Levels (MW)
(J) = (I) x 100% of RAR = 0 MW</v>
      </c>
      <c r="D24" s="74" t="s">
        <v>1146</v>
      </c>
      <c r="E24" s="75" t="s">
        <v>514</v>
      </c>
      <c r="F24" s="76" t="s">
        <v>513</v>
      </c>
      <c r="G24" s="144" t="s">
        <v>153</v>
      </c>
      <c r="H24" s="140"/>
      <c r="I24" s="156"/>
      <c r="J24" s="156"/>
      <c r="K24" s="156"/>
      <c r="L24" s="156"/>
      <c r="M24" s="156"/>
      <c r="N24" s="156"/>
      <c r="O24" s="156"/>
      <c r="P24" s="156"/>
      <c r="Q24" s="156"/>
      <c r="R24" s="156"/>
      <c r="S24" s="156"/>
      <c r="T24" s="156"/>
      <c r="U24" s="156"/>
      <c r="V24" s="156"/>
      <c r="W24" s="156"/>
      <c r="X24" s="156"/>
      <c r="Y24" s="156"/>
      <c r="Z24" s="156"/>
      <c r="AA24" s="156"/>
    </row>
    <row r="25" spans="1:27" s="78" customFormat="1" ht="18" customHeight="1" thickBot="1" x14ac:dyDescent="0.25">
      <c r="A25" s="59" t="s">
        <v>730</v>
      </c>
      <c r="B25" s="59" t="s">
        <v>731</v>
      </c>
      <c r="C25" s="59" t="s">
        <v>732</v>
      </c>
      <c r="D25" s="79" t="s">
        <v>733</v>
      </c>
      <c r="E25" s="80" t="s">
        <v>734</v>
      </c>
      <c r="F25" s="81" t="s">
        <v>735</v>
      </c>
      <c r="G25" s="145" t="s">
        <v>770</v>
      </c>
      <c r="H25" s="77"/>
      <c r="I25" s="156"/>
      <c r="J25" s="156"/>
      <c r="K25" s="156"/>
      <c r="L25" s="156"/>
      <c r="M25" s="156"/>
      <c r="N25" s="156"/>
      <c r="O25" s="156"/>
      <c r="P25" s="156"/>
      <c r="Q25" s="156"/>
      <c r="R25" s="156"/>
      <c r="S25" s="156"/>
      <c r="T25" s="156"/>
      <c r="U25" s="156"/>
      <c r="V25" s="156"/>
      <c r="W25" s="156"/>
      <c r="X25" s="156"/>
      <c r="Y25" s="156"/>
      <c r="Z25" s="156"/>
      <c r="AA25" s="156"/>
    </row>
    <row r="26" spans="1:27" s="87" customFormat="1" ht="18" customHeight="1" thickBot="1" x14ac:dyDescent="0.25">
      <c r="A26" s="342" t="s">
        <v>1457</v>
      </c>
      <c r="B26" s="355">
        <v>0.16213816459811164</v>
      </c>
      <c r="C26" s="203">
        <f>B26*($E$9+$F$9-$E$11-$F$11)</f>
        <v>0</v>
      </c>
      <c r="D26" s="83">
        <f>D21</f>
        <v>0</v>
      </c>
      <c r="E26" s="359">
        <f>IF(D26&lt;=C26,D26,C26)</f>
        <v>0</v>
      </c>
      <c r="F26" s="85" t="e">
        <f>E26/($E$9+$F$9-$E$11-$F$11)</f>
        <v>#DIV/0!</v>
      </c>
      <c r="G26" s="146" t="s">
        <v>769</v>
      </c>
      <c r="H26" s="147"/>
      <c r="I26" s="148"/>
      <c r="J26" s="148"/>
      <c r="K26" s="148"/>
      <c r="L26" s="148"/>
      <c r="M26" s="148"/>
      <c r="N26" s="148"/>
      <c r="O26" s="148"/>
      <c r="P26" s="148"/>
      <c r="Q26" s="148"/>
      <c r="R26" s="148"/>
      <c r="S26" s="148"/>
      <c r="T26" s="148"/>
      <c r="U26" s="148"/>
      <c r="V26" s="148"/>
      <c r="W26" s="148"/>
      <c r="X26" s="148"/>
      <c r="Y26" s="148"/>
      <c r="Z26" s="148"/>
      <c r="AA26" s="148"/>
    </row>
    <row r="27" spans="1:27" s="87" customFormat="1" ht="18" customHeight="1" thickBot="1" x14ac:dyDescent="0.25">
      <c r="A27" s="342" t="s">
        <v>1458</v>
      </c>
      <c r="B27" s="355">
        <v>0.21714329150938208</v>
      </c>
      <c r="C27" s="82">
        <f>B27*($E$9+$F$9-$E$11-$F$11)</f>
        <v>0</v>
      </c>
      <c r="D27" s="88">
        <f>E26+E21</f>
        <v>0</v>
      </c>
      <c r="E27" s="359">
        <f>IF(D27&lt;=C27,D27,C27)</f>
        <v>0</v>
      </c>
      <c r="F27" s="85" t="e">
        <f>E27/($E$9+$F$9-$E$11-$F$11)</f>
        <v>#DIV/0!</v>
      </c>
      <c r="G27" s="146" t="s">
        <v>152</v>
      </c>
      <c r="H27" s="147"/>
      <c r="I27" s="148"/>
      <c r="J27" s="148"/>
      <c r="K27" s="148"/>
      <c r="L27" s="148"/>
      <c r="M27" s="148"/>
      <c r="N27" s="148"/>
      <c r="O27" s="148"/>
      <c r="P27" s="148"/>
      <c r="Q27" s="148"/>
      <c r="R27" s="148"/>
      <c r="S27" s="148"/>
      <c r="T27" s="148"/>
      <c r="U27" s="148"/>
      <c r="V27" s="148"/>
      <c r="W27" s="148"/>
      <c r="X27" s="148"/>
      <c r="Y27" s="148"/>
      <c r="Z27" s="148"/>
      <c r="AA27" s="148"/>
    </row>
    <row r="28" spans="1:27" s="87" customFormat="1" ht="18" customHeight="1" thickBot="1" x14ac:dyDescent="0.25">
      <c r="A28" s="342" t="s">
        <v>1459</v>
      </c>
      <c r="B28" s="355">
        <v>0.3375901252777751</v>
      </c>
      <c r="C28" s="82">
        <f>B28*($E$9+$F$9-$E$11-$F$11)</f>
        <v>0</v>
      </c>
      <c r="D28" s="88">
        <f>E27+F21</f>
        <v>0</v>
      </c>
      <c r="E28" s="360">
        <f>IF(D28&lt;=C28,D28,C28)</f>
        <v>0</v>
      </c>
      <c r="F28" s="85" t="e">
        <f>E28/($E$9+$F$9-$E$11-$F$11)</f>
        <v>#DIV/0!</v>
      </c>
      <c r="G28" s="148"/>
      <c r="H28" s="147"/>
      <c r="I28" s="148"/>
      <c r="J28" s="148"/>
      <c r="K28" s="148"/>
      <c r="L28" s="148"/>
      <c r="M28" s="148"/>
      <c r="N28" s="148"/>
      <c r="O28" s="148"/>
      <c r="P28" s="148"/>
      <c r="Q28" s="148"/>
      <c r="R28" s="148"/>
      <c r="S28" s="148"/>
      <c r="T28" s="148"/>
      <c r="U28" s="148"/>
      <c r="V28" s="148"/>
      <c r="W28" s="148"/>
      <c r="X28" s="148"/>
      <c r="Y28" s="148"/>
      <c r="Z28" s="148"/>
      <c r="AA28" s="148"/>
    </row>
    <row r="29" spans="1:27" s="87" customFormat="1" ht="18" customHeight="1" thickBot="1" x14ac:dyDescent="0.25">
      <c r="A29" s="342" t="s">
        <v>1460</v>
      </c>
      <c r="B29" s="90" t="s">
        <v>515</v>
      </c>
      <c r="C29" s="352" t="s">
        <v>515</v>
      </c>
      <c r="D29" s="88">
        <f>E28+G21+C21</f>
        <v>0</v>
      </c>
      <c r="E29" s="359">
        <f>E28+G21+C21</f>
        <v>0</v>
      </c>
      <c r="F29" s="85" t="e">
        <f>E29/($E$9+$F$9-$E$11-$F$11)</f>
        <v>#DIV/0!</v>
      </c>
      <c r="G29" s="149"/>
      <c r="H29" s="147"/>
      <c r="I29" s="148"/>
      <c r="J29" s="148"/>
      <c r="K29" s="148"/>
      <c r="L29" s="148"/>
      <c r="M29" s="148"/>
      <c r="N29" s="148"/>
      <c r="O29" s="148"/>
      <c r="P29" s="148"/>
      <c r="Q29" s="148"/>
      <c r="R29" s="148"/>
      <c r="S29" s="148"/>
      <c r="T29" s="148"/>
      <c r="U29" s="148"/>
      <c r="V29" s="148"/>
      <c r="W29" s="148"/>
      <c r="X29" s="148"/>
      <c r="Y29" s="148"/>
      <c r="Z29" s="148"/>
      <c r="AA29" s="148"/>
    </row>
    <row r="30" spans="1:27" ht="16.5" thickBot="1" x14ac:dyDescent="0.3">
      <c r="A30" s="91"/>
      <c r="B30" s="92"/>
      <c r="C30" s="92"/>
      <c r="D30" s="93"/>
      <c r="G30" s="138"/>
      <c r="H30" s="138"/>
      <c r="I30" s="138"/>
      <c r="J30" s="138"/>
      <c r="K30" s="138"/>
      <c r="L30" s="138"/>
      <c r="M30" s="138"/>
      <c r="N30" s="138"/>
      <c r="O30" s="138"/>
      <c r="P30" s="138"/>
      <c r="Q30" s="138"/>
      <c r="R30" s="138"/>
      <c r="S30" s="138"/>
      <c r="T30" s="138"/>
      <c r="U30" s="138"/>
      <c r="V30" s="138"/>
      <c r="W30" s="138"/>
      <c r="X30" s="138"/>
      <c r="Y30" s="138"/>
      <c r="Z30" s="138"/>
      <c r="AA30" s="138"/>
    </row>
    <row r="31" spans="1:27" ht="37.5" customHeight="1" thickBot="1" x14ac:dyDescent="0.25">
      <c r="A31" s="487" t="s">
        <v>158</v>
      </c>
      <c r="B31" s="488"/>
      <c r="C31" s="488"/>
      <c r="D31" s="489"/>
      <c r="E31" s="138"/>
      <c r="F31" s="153"/>
      <c r="G31" s="202"/>
      <c r="H31" s="138"/>
      <c r="I31" s="138"/>
      <c r="J31" s="138"/>
      <c r="K31" s="138"/>
      <c r="L31" s="138"/>
      <c r="M31" s="138"/>
      <c r="N31" s="138"/>
      <c r="O31" s="138"/>
      <c r="P31" s="138"/>
      <c r="Q31" s="138"/>
      <c r="R31" s="138"/>
      <c r="S31" s="138"/>
      <c r="T31" s="138"/>
      <c r="U31" s="138"/>
      <c r="V31" s="138"/>
      <c r="W31" s="138"/>
      <c r="X31" s="138"/>
      <c r="Y31" s="138"/>
      <c r="Z31" s="138"/>
      <c r="AA31" s="138"/>
    </row>
    <row r="32" spans="1:27" s="60" customFormat="1" ht="109.5" customHeight="1" thickBot="1" x14ac:dyDescent="0.25">
      <c r="A32" s="73" t="s">
        <v>728</v>
      </c>
      <c r="B32" s="74" t="s">
        <v>195</v>
      </c>
      <c r="C32" s="95" t="s">
        <v>503</v>
      </c>
      <c r="D32" s="76" t="s">
        <v>522</v>
      </c>
      <c r="E32" s="154"/>
      <c r="F32" s="155"/>
      <c r="G32" s="155"/>
      <c r="H32" s="155"/>
      <c r="I32" s="155"/>
      <c r="J32" s="155"/>
      <c r="K32" s="155"/>
      <c r="L32" s="155"/>
      <c r="M32" s="155"/>
      <c r="N32" s="155"/>
      <c r="O32" s="155"/>
      <c r="P32" s="155"/>
      <c r="Q32" s="155"/>
      <c r="R32" s="155"/>
      <c r="S32" s="155"/>
      <c r="T32" s="155"/>
      <c r="U32" s="155"/>
      <c r="V32" s="155"/>
      <c r="W32" s="155"/>
      <c r="X32" s="155"/>
      <c r="Y32" s="155"/>
      <c r="Z32" s="155"/>
      <c r="AA32" s="155"/>
    </row>
    <row r="33" spans="1:27" s="60" customFormat="1" ht="18" customHeight="1" thickBot="1" x14ac:dyDescent="0.25">
      <c r="A33" s="73" t="s">
        <v>736</v>
      </c>
      <c r="B33" s="74" t="s">
        <v>737</v>
      </c>
      <c r="C33" s="97" t="s">
        <v>492</v>
      </c>
      <c r="D33" s="76" t="s">
        <v>493</v>
      </c>
      <c r="E33" s="154"/>
      <c r="F33" s="155"/>
      <c r="G33" s="155"/>
      <c r="H33" s="155"/>
      <c r="I33" s="155"/>
      <c r="J33" s="155"/>
      <c r="K33" s="155"/>
      <c r="L33" s="155"/>
      <c r="M33" s="155"/>
      <c r="N33" s="155"/>
      <c r="O33" s="155"/>
      <c r="P33" s="155"/>
      <c r="Q33" s="155"/>
      <c r="R33" s="155"/>
      <c r="S33" s="155"/>
      <c r="T33" s="155"/>
      <c r="U33" s="155"/>
      <c r="V33" s="155"/>
      <c r="W33" s="155"/>
      <c r="X33" s="155"/>
      <c r="Y33" s="155"/>
      <c r="Z33" s="155"/>
      <c r="AA33" s="155"/>
    </row>
    <row r="34" spans="1:27" s="60" customFormat="1" ht="18" customHeight="1" thickBot="1" x14ac:dyDescent="0.25">
      <c r="A34" s="98" t="s">
        <v>717</v>
      </c>
      <c r="B34" s="99">
        <f>D21</f>
        <v>0</v>
      </c>
      <c r="C34" s="100">
        <f>E26</f>
        <v>0</v>
      </c>
      <c r="D34" s="85" t="e">
        <f>C34/($E$9+$F$9-$E$11-$F$11)</f>
        <v>#DIV/0!</v>
      </c>
      <c r="E34" s="154"/>
      <c r="F34" s="155"/>
      <c r="G34" s="155"/>
      <c r="H34" s="155"/>
      <c r="I34" s="155"/>
      <c r="J34" s="155"/>
      <c r="K34" s="155"/>
      <c r="L34" s="155"/>
      <c r="M34" s="155"/>
      <c r="N34" s="155"/>
      <c r="O34" s="155"/>
      <c r="P34" s="155"/>
      <c r="Q34" s="155"/>
      <c r="R34" s="155"/>
      <c r="S34" s="155"/>
      <c r="T34" s="155"/>
      <c r="U34" s="155"/>
      <c r="V34" s="155"/>
      <c r="W34" s="155"/>
      <c r="X34" s="155"/>
      <c r="Y34" s="155"/>
      <c r="Z34" s="155"/>
      <c r="AA34" s="155"/>
    </row>
    <row r="35" spans="1:27" s="60" customFormat="1" ht="18" customHeight="1" thickBot="1" x14ac:dyDescent="0.25">
      <c r="A35" s="98" t="s">
        <v>718</v>
      </c>
      <c r="B35" s="101">
        <f>E21</f>
        <v>0</v>
      </c>
      <c r="C35" s="100">
        <f>E27-E26</f>
        <v>0</v>
      </c>
      <c r="D35" s="85" t="e">
        <f>C35/($E$9+$F$9-$E$11-$F$11)</f>
        <v>#DIV/0!</v>
      </c>
      <c r="E35" s="154"/>
      <c r="F35" s="155"/>
      <c r="G35" s="155"/>
      <c r="H35" s="155"/>
      <c r="I35" s="155"/>
      <c r="J35" s="155"/>
      <c r="K35" s="155"/>
      <c r="L35" s="155"/>
      <c r="M35" s="155"/>
      <c r="N35" s="155"/>
      <c r="O35" s="155"/>
      <c r="P35" s="155"/>
      <c r="Q35" s="155"/>
      <c r="R35" s="155"/>
      <c r="S35" s="155"/>
      <c r="T35" s="155"/>
      <c r="U35" s="155"/>
      <c r="V35" s="155"/>
      <c r="W35" s="155"/>
      <c r="X35" s="155"/>
      <c r="Y35" s="155"/>
      <c r="Z35" s="155"/>
      <c r="AA35" s="155"/>
    </row>
    <row r="36" spans="1:27" s="60" customFormat="1" ht="18" customHeight="1" thickBot="1" x14ac:dyDescent="0.25">
      <c r="A36" s="98" t="s">
        <v>719</v>
      </c>
      <c r="B36" s="101">
        <f>F21</f>
        <v>0</v>
      </c>
      <c r="C36" s="100">
        <f>E28-E27</f>
        <v>0</v>
      </c>
      <c r="D36" s="85" t="e">
        <f>C36/($E$9+$F$9-$E$11-$F$11)</f>
        <v>#DIV/0!</v>
      </c>
      <c r="E36" s="154"/>
      <c r="F36" s="155"/>
      <c r="G36" s="155"/>
      <c r="H36" s="155"/>
      <c r="I36" s="155"/>
      <c r="J36" s="155"/>
      <c r="K36" s="155"/>
      <c r="L36" s="155"/>
      <c r="M36" s="155"/>
      <c r="N36" s="155"/>
      <c r="O36" s="155"/>
      <c r="P36" s="155"/>
      <c r="Q36" s="155"/>
      <c r="R36" s="155"/>
      <c r="S36" s="155"/>
      <c r="T36" s="155"/>
      <c r="U36" s="155"/>
      <c r="V36" s="155"/>
      <c r="W36" s="155"/>
      <c r="X36" s="155"/>
      <c r="Y36" s="155"/>
      <c r="Z36" s="155"/>
      <c r="AA36" s="155"/>
    </row>
    <row r="37" spans="1:27" s="60" customFormat="1" ht="18" customHeight="1" thickBot="1" x14ac:dyDescent="0.25">
      <c r="A37" s="357" t="s">
        <v>1461</v>
      </c>
      <c r="B37" s="101">
        <f>G21+C21</f>
        <v>0</v>
      </c>
      <c r="C37" s="100">
        <f>E29-E28</f>
        <v>0</v>
      </c>
      <c r="D37" s="85" t="e">
        <f>C37/($E$9+$F$9-$E$11-$F$11)</f>
        <v>#DIV/0!</v>
      </c>
      <c r="E37" s="154"/>
      <c r="F37" s="155"/>
      <c r="G37" s="155"/>
      <c r="H37" s="155"/>
      <c r="I37" s="155"/>
      <c r="J37" s="155"/>
      <c r="K37" s="155"/>
      <c r="L37" s="155"/>
      <c r="M37" s="155"/>
      <c r="N37" s="155"/>
      <c r="O37" s="155"/>
      <c r="P37" s="155"/>
      <c r="Q37" s="155"/>
      <c r="R37" s="155"/>
      <c r="S37" s="155"/>
      <c r="T37" s="155"/>
      <c r="U37" s="155"/>
      <c r="V37" s="155"/>
      <c r="W37" s="155"/>
      <c r="X37" s="155"/>
      <c r="Y37" s="155"/>
      <c r="Z37" s="155"/>
      <c r="AA37" s="155"/>
    </row>
    <row r="38" spans="1:27" s="60" customFormat="1" ht="18" customHeight="1" thickBot="1" x14ac:dyDescent="0.25">
      <c r="A38" s="102" t="s">
        <v>720</v>
      </c>
      <c r="B38" s="103">
        <f>SUM(B34:B37)</f>
        <v>0</v>
      </c>
      <c r="C38" s="104">
        <f>SUM(C34:C37)</f>
        <v>0</v>
      </c>
      <c r="D38" s="105" t="e">
        <f>SUM(D34:D37)</f>
        <v>#DIV/0!</v>
      </c>
      <c r="E38" s="154"/>
      <c r="F38" s="155"/>
      <c r="G38" s="155"/>
      <c r="H38" s="155"/>
      <c r="I38" s="155"/>
      <c r="J38" s="155"/>
      <c r="K38" s="155"/>
      <c r="L38" s="155"/>
      <c r="M38" s="155"/>
      <c r="N38" s="155"/>
      <c r="O38" s="155"/>
      <c r="P38" s="155"/>
      <c r="Q38" s="155"/>
      <c r="R38" s="155"/>
      <c r="S38" s="155"/>
      <c r="T38" s="155"/>
      <c r="U38" s="155"/>
      <c r="V38" s="155"/>
      <c r="W38" s="155"/>
      <c r="X38" s="155"/>
      <c r="Y38" s="155"/>
      <c r="Z38" s="155"/>
      <c r="AA38" s="155"/>
    </row>
    <row r="39" spans="1:27" ht="15.75" x14ac:dyDescent="0.25">
      <c r="A39" s="150"/>
      <c r="B39" s="151"/>
      <c r="C39" s="151"/>
      <c r="D39" s="152"/>
      <c r="E39" s="138"/>
      <c r="F39" s="138"/>
      <c r="G39" s="138"/>
      <c r="H39" s="138"/>
      <c r="I39" s="138"/>
      <c r="J39" s="138"/>
      <c r="K39" s="138"/>
      <c r="L39" s="138"/>
      <c r="M39" s="138"/>
      <c r="N39" s="138"/>
      <c r="O39" s="138"/>
      <c r="P39" s="138"/>
      <c r="Q39" s="138"/>
      <c r="R39" s="138"/>
      <c r="S39" s="138"/>
      <c r="T39" s="138"/>
      <c r="U39" s="138"/>
      <c r="V39" s="138"/>
      <c r="W39" s="138"/>
      <c r="X39" s="138"/>
      <c r="Y39" s="138"/>
      <c r="Z39" s="138"/>
      <c r="AA39" s="138"/>
    </row>
    <row r="40" spans="1:27" ht="42.75" customHeight="1" thickBot="1" x14ac:dyDescent="0.25">
      <c r="A40" s="483" t="s">
        <v>159</v>
      </c>
      <c r="B40" s="484"/>
      <c r="C40" s="484"/>
      <c r="D40" s="484"/>
      <c r="E40" s="484"/>
      <c r="F40" s="484"/>
      <c r="H40" s="152"/>
      <c r="I40" s="138"/>
      <c r="J40" s="138"/>
      <c r="K40" s="138"/>
      <c r="L40" s="138"/>
      <c r="M40" s="138"/>
      <c r="N40" s="138"/>
      <c r="O40" s="138"/>
      <c r="P40" s="138"/>
      <c r="Q40" s="138"/>
      <c r="R40" s="138"/>
      <c r="S40" s="138"/>
      <c r="T40" s="138"/>
      <c r="U40" s="138"/>
      <c r="V40" s="138"/>
      <c r="W40" s="138"/>
      <c r="X40" s="138"/>
      <c r="Y40" s="138"/>
      <c r="Z40" s="138"/>
      <c r="AA40" s="138"/>
    </row>
    <row r="41" spans="1:27" s="78" customFormat="1" ht="104.25" customHeight="1" x14ac:dyDescent="0.2">
      <c r="A41" s="106" t="s">
        <v>728</v>
      </c>
      <c r="B41" s="107" t="s">
        <v>504</v>
      </c>
      <c r="C41" s="108" t="s">
        <v>309</v>
      </c>
      <c r="D41" s="109" t="s">
        <v>509</v>
      </c>
      <c r="E41" s="110" t="s">
        <v>506</v>
      </c>
      <c r="F41" s="111" t="s">
        <v>507</v>
      </c>
      <c r="G41" s="112"/>
      <c r="H41" s="156"/>
      <c r="I41" s="156"/>
      <c r="J41" s="156"/>
      <c r="K41" s="156"/>
      <c r="L41" s="156"/>
      <c r="M41" s="156"/>
      <c r="N41" s="156"/>
      <c r="O41" s="156"/>
      <c r="P41" s="156"/>
      <c r="Q41" s="156"/>
      <c r="R41" s="156"/>
      <c r="S41" s="156"/>
      <c r="T41" s="156"/>
      <c r="U41" s="156"/>
      <c r="V41" s="156"/>
      <c r="W41" s="156"/>
      <c r="X41" s="156"/>
      <c r="Y41" s="156"/>
      <c r="Z41" s="156"/>
      <c r="AA41" s="156"/>
    </row>
    <row r="42" spans="1:27" s="78" customFormat="1" ht="18" customHeight="1" x14ac:dyDescent="0.2">
      <c r="A42" s="113" t="s">
        <v>499</v>
      </c>
      <c r="B42" s="59" t="s">
        <v>494</v>
      </c>
      <c r="C42" s="59" t="s">
        <v>495</v>
      </c>
      <c r="D42" s="59" t="s">
        <v>496</v>
      </c>
      <c r="E42" s="59" t="s">
        <v>497</v>
      </c>
      <c r="F42" s="59" t="s">
        <v>498</v>
      </c>
      <c r="H42" s="156"/>
      <c r="I42" s="156"/>
      <c r="J42" s="156"/>
      <c r="K42" s="156"/>
      <c r="L42" s="156"/>
      <c r="M42" s="156"/>
      <c r="N42" s="156"/>
      <c r="O42" s="156"/>
      <c r="P42" s="156"/>
      <c r="Q42" s="156"/>
      <c r="R42" s="156"/>
      <c r="S42" s="156"/>
      <c r="T42" s="156"/>
      <c r="U42" s="156"/>
      <c r="V42" s="156"/>
      <c r="W42" s="156"/>
      <c r="X42" s="156"/>
      <c r="Y42" s="156"/>
      <c r="Z42" s="156"/>
      <c r="AA42" s="156"/>
    </row>
    <row r="43" spans="1:27" s="87" customFormat="1" ht="18" customHeight="1" x14ac:dyDescent="0.2">
      <c r="A43" s="363" t="s">
        <v>1465</v>
      </c>
      <c r="B43" s="419">
        <f>1-B28</f>
        <v>0.6624098747222249</v>
      </c>
      <c r="C43" s="114">
        <f>B43*($E$13)</f>
        <v>0</v>
      </c>
      <c r="D43" s="101">
        <f>C37</f>
        <v>0</v>
      </c>
      <c r="E43" s="115">
        <f>D43-C43</f>
        <v>0</v>
      </c>
      <c r="F43" s="166" t="str">
        <f>IF(D43&gt;=C43,"Compliant","Non-Compliant")</f>
        <v>Compliant</v>
      </c>
      <c r="G43" s="116"/>
      <c r="H43" s="148"/>
      <c r="I43" s="148"/>
      <c r="J43" s="148"/>
      <c r="K43" s="148"/>
      <c r="L43" s="148"/>
      <c r="M43" s="148"/>
      <c r="N43" s="148"/>
      <c r="O43" s="148"/>
      <c r="P43" s="148"/>
      <c r="Q43" s="148"/>
      <c r="R43" s="148"/>
      <c r="S43" s="148"/>
      <c r="T43" s="148"/>
      <c r="U43" s="148"/>
      <c r="V43" s="148"/>
      <c r="W43" s="148"/>
      <c r="X43" s="148"/>
      <c r="Y43" s="148"/>
      <c r="Z43" s="148"/>
      <c r="AA43" s="148"/>
    </row>
    <row r="44" spans="1:27" s="87" customFormat="1" ht="21.75" customHeight="1" x14ac:dyDescent="0.2">
      <c r="A44" s="363" t="s">
        <v>1466</v>
      </c>
      <c r="B44" s="419">
        <f>1-B27</f>
        <v>0.78285670849061795</v>
      </c>
      <c r="C44" s="114">
        <f>B44*($E$13)</f>
        <v>0</v>
      </c>
      <c r="D44" s="101">
        <f>C36+D43</f>
        <v>0</v>
      </c>
      <c r="E44" s="115">
        <f>D44-C44</f>
        <v>0</v>
      </c>
      <c r="F44" s="166" t="str">
        <f>IF(D44&gt;=C44,"Compliant","Non-Compliant")</f>
        <v>Compliant</v>
      </c>
      <c r="G44" s="116"/>
      <c r="H44" s="148"/>
      <c r="I44" s="148"/>
      <c r="J44" s="148"/>
      <c r="K44" s="148"/>
      <c r="L44" s="148"/>
      <c r="M44" s="148"/>
      <c r="N44" s="148"/>
      <c r="O44" s="148"/>
      <c r="P44" s="148"/>
      <c r="Q44" s="148"/>
      <c r="R44" s="148"/>
      <c r="S44" s="148"/>
      <c r="T44" s="148"/>
      <c r="U44" s="148"/>
      <c r="V44" s="148"/>
      <c r="W44" s="148"/>
      <c r="X44" s="148"/>
      <c r="Y44" s="148"/>
      <c r="Z44" s="148"/>
      <c r="AA44" s="148"/>
    </row>
    <row r="45" spans="1:27" s="87" customFormat="1" ht="23.25" customHeight="1" x14ac:dyDescent="0.2">
      <c r="A45" s="363" t="s">
        <v>1467</v>
      </c>
      <c r="B45" s="419">
        <f>1-B26</f>
        <v>0.8378618354018883</v>
      </c>
      <c r="C45" s="114">
        <f>B45*($E$13)</f>
        <v>0</v>
      </c>
      <c r="D45" s="101">
        <f>C35+D44</f>
        <v>0</v>
      </c>
      <c r="E45" s="115">
        <f>D45-C45</f>
        <v>0</v>
      </c>
      <c r="F45" s="166" t="str">
        <f>IF(D45&gt;=C45,"Compliant","Non-Compliant")</f>
        <v>Compliant</v>
      </c>
      <c r="G45" s="116"/>
      <c r="H45" s="148"/>
      <c r="I45" s="148"/>
      <c r="J45" s="148"/>
      <c r="K45" s="148"/>
      <c r="L45" s="148"/>
      <c r="M45" s="148"/>
      <c r="N45" s="148"/>
      <c r="O45" s="148"/>
      <c r="P45" s="148"/>
      <c r="Q45" s="148"/>
      <c r="R45" s="148"/>
      <c r="S45" s="148"/>
      <c r="T45" s="148"/>
      <c r="U45" s="148"/>
      <c r="V45" s="148"/>
      <c r="W45" s="148"/>
      <c r="X45" s="148"/>
      <c r="Y45" s="148"/>
      <c r="Z45" s="148"/>
      <c r="AA45" s="148"/>
    </row>
    <row r="46" spans="1:27" s="87" customFormat="1" ht="27.75" customHeight="1" x14ac:dyDescent="0.2">
      <c r="A46" s="363" t="s">
        <v>1468</v>
      </c>
      <c r="B46" s="419">
        <v>1</v>
      </c>
      <c r="C46" s="114">
        <f>B46*($E$13)</f>
        <v>0</v>
      </c>
      <c r="D46" s="101">
        <f>C34+D45</f>
        <v>0</v>
      </c>
      <c r="E46" s="62">
        <f>D46-C46</f>
        <v>0</v>
      </c>
      <c r="F46" s="166" t="str">
        <f>IF(D46&gt;=C46,"Compliant","Non-Compliant")</f>
        <v>Compliant</v>
      </c>
      <c r="G46" s="116"/>
      <c r="H46" s="148"/>
      <c r="I46" s="148"/>
      <c r="J46" s="148"/>
      <c r="K46" s="148"/>
      <c r="L46" s="148"/>
      <c r="M46" s="148"/>
      <c r="N46" s="148"/>
      <c r="O46" s="148"/>
      <c r="P46" s="148"/>
      <c r="Q46" s="148"/>
      <c r="R46" s="148"/>
      <c r="S46" s="148"/>
      <c r="T46" s="148"/>
      <c r="U46" s="148"/>
      <c r="V46" s="148"/>
      <c r="W46" s="148"/>
      <c r="X46" s="148"/>
      <c r="Y46" s="148"/>
      <c r="Z46" s="148"/>
      <c r="AA46" s="148"/>
    </row>
    <row r="47" spans="1:27" ht="16.5" customHeight="1" x14ac:dyDescent="0.25">
      <c r="A47" s="150"/>
      <c r="B47" s="151"/>
      <c r="C47" s="151"/>
      <c r="D47" s="152"/>
      <c r="E47" s="138"/>
      <c r="F47" s="138"/>
      <c r="G47" s="138"/>
      <c r="H47" s="138"/>
      <c r="I47" s="138"/>
      <c r="J47" s="138"/>
      <c r="K47" s="138"/>
      <c r="L47" s="138"/>
      <c r="M47" s="138"/>
      <c r="N47" s="138"/>
      <c r="O47" s="138"/>
      <c r="P47" s="138"/>
      <c r="Q47" s="138"/>
      <c r="R47" s="138"/>
      <c r="S47" s="138"/>
      <c r="T47" s="138"/>
      <c r="U47" s="138"/>
      <c r="V47" s="138"/>
      <c r="W47" s="138"/>
      <c r="X47" s="138"/>
      <c r="Y47" s="138"/>
      <c r="Z47" s="138"/>
      <c r="AA47" s="138"/>
    </row>
    <row r="48" spans="1:27" x14ac:dyDescent="0.2">
      <c r="A48" s="138"/>
      <c r="B48" s="138"/>
      <c r="C48" s="138"/>
      <c r="D48" s="138"/>
      <c r="E48" s="201"/>
      <c r="F48" s="138"/>
      <c r="G48" s="138"/>
      <c r="H48" s="138"/>
      <c r="I48" s="138"/>
      <c r="J48" s="138"/>
      <c r="K48" s="138"/>
      <c r="L48" s="138"/>
      <c r="M48" s="138"/>
      <c r="N48" s="138"/>
      <c r="O48" s="138"/>
      <c r="P48" s="138"/>
      <c r="Q48" s="138"/>
      <c r="R48" s="138"/>
      <c r="S48" s="138"/>
      <c r="T48" s="138"/>
      <c r="U48" s="138"/>
      <c r="V48" s="138"/>
      <c r="W48" s="138"/>
      <c r="X48" s="138"/>
      <c r="Y48" s="138"/>
      <c r="Z48" s="138"/>
      <c r="AA48" s="138"/>
    </row>
    <row r="49" spans="1:27" ht="38.25" customHeight="1" x14ac:dyDescent="0.2">
      <c r="A49" s="483" t="s">
        <v>1168</v>
      </c>
      <c r="B49" s="490"/>
      <c r="C49" s="490"/>
      <c r="D49" s="490"/>
      <c r="E49" s="490"/>
      <c r="F49" s="157"/>
      <c r="G49" s="138"/>
      <c r="H49" s="138"/>
      <c r="I49" s="138"/>
      <c r="J49" s="138"/>
      <c r="K49" s="138"/>
      <c r="L49" s="138"/>
      <c r="M49" s="138"/>
      <c r="N49" s="138"/>
      <c r="O49" s="138"/>
      <c r="P49" s="138"/>
      <c r="Q49" s="138"/>
      <c r="R49" s="138"/>
      <c r="S49" s="138"/>
      <c r="T49" s="138"/>
      <c r="U49" s="138"/>
      <c r="V49" s="138"/>
      <c r="W49" s="138"/>
      <c r="X49" s="138"/>
      <c r="Y49" s="138"/>
      <c r="Z49" s="138"/>
      <c r="AA49" s="138"/>
    </row>
    <row r="50" spans="1:27" ht="85.5" customHeight="1" x14ac:dyDescent="0.2">
      <c r="A50" s="158" t="s">
        <v>771</v>
      </c>
      <c r="B50" s="158" t="s">
        <v>0</v>
      </c>
      <c r="C50" s="158" t="s">
        <v>772</v>
      </c>
      <c r="D50" s="158" t="s">
        <v>946</v>
      </c>
      <c r="E50" s="158" t="s">
        <v>148</v>
      </c>
      <c r="F50" s="159"/>
      <c r="G50" s="160"/>
      <c r="H50" s="138"/>
      <c r="I50" s="138"/>
      <c r="J50" s="138"/>
      <c r="K50" s="138"/>
      <c r="L50" s="138"/>
      <c r="M50" s="138"/>
      <c r="N50" s="138"/>
      <c r="O50" s="138"/>
      <c r="P50" s="138"/>
      <c r="Q50" s="138"/>
      <c r="R50" s="138"/>
      <c r="S50" s="138"/>
      <c r="T50" s="138"/>
      <c r="U50" s="138"/>
      <c r="V50" s="138"/>
      <c r="W50" s="138"/>
      <c r="X50" s="138"/>
      <c r="Y50" s="138"/>
      <c r="Z50" s="138"/>
      <c r="AA50" s="138"/>
    </row>
    <row r="51" spans="1:27" x14ac:dyDescent="0.2">
      <c r="A51" s="161" t="s">
        <v>769</v>
      </c>
      <c r="B51" s="117">
        <f>$F$12</f>
        <v>0</v>
      </c>
      <c r="C51" s="117">
        <f>I_Phys_Res_Import_RA_Res!Q4+II_Construc!P4+III_Demand_Response!P5*1.15</f>
        <v>0</v>
      </c>
      <c r="D51" s="117">
        <f>C51-B51</f>
        <v>0</v>
      </c>
      <c r="E51" s="117">
        <f>IF(D51&gt;=0,0,ABS(D51))</f>
        <v>0</v>
      </c>
      <c r="F51" s="159"/>
      <c r="G51" s="138"/>
      <c r="H51" s="138"/>
      <c r="I51" s="138"/>
      <c r="J51" s="138"/>
      <c r="K51" s="138"/>
      <c r="L51" s="138"/>
      <c r="M51" s="138"/>
      <c r="N51" s="138"/>
      <c r="O51" s="138"/>
      <c r="P51" s="138"/>
      <c r="Q51" s="138"/>
      <c r="R51" s="138"/>
      <c r="S51" s="138"/>
      <c r="T51" s="138"/>
      <c r="U51" s="138"/>
      <c r="V51" s="138"/>
      <c r="W51" s="138"/>
      <c r="X51" s="138"/>
      <c r="Y51" s="138"/>
      <c r="Z51" s="138"/>
      <c r="AA51" s="138"/>
    </row>
    <row r="52" spans="1:27" x14ac:dyDescent="0.2">
      <c r="A52" s="161" t="s">
        <v>770</v>
      </c>
      <c r="B52" s="117">
        <f>$E$12</f>
        <v>0</v>
      </c>
      <c r="C52" s="117">
        <f>I_Phys_Res_Import_RA_Res!R4+II_Construc!Q4+III_Demand_Response!Q5*1.15</f>
        <v>0</v>
      </c>
      <c r="D52" s="117">
        <f>C52-B52</f>
        <v>0</v>
      </c>
      <c r="E52" s="117">
        <f>IF(D52&gt;=0,0,ABS(D52))</f>
        <v>0</v>
      </c>
      <c r="F52" s="159"/>
      <c r="G52" s="138"/>
      <c r="H52" s="138"/>
      <c r="I52" s="138"/>
      <c r="J52" s="138"/>
      <c r="K52" s="138"/>
      <c r="L52" s="138"/>
      <c r="M52" s="138"/>
      <c r="N52" s="138"/>
      <c r="O52" s="138"/>
      <c r="P52" s="138"/>
      <c r="Q52" s="138"/>
      <c r="R52" s="138"/>
      <c r="S52" s="138"/>
      <c r="T52" s="138"/>
      <c r="U52" s="138"/>
      <c r="V52" s="138"/>
      <c r="W52" s="138"/>
      <c r="X52" s="138"/>
      <c r="Y52" s="138"/>
      <c r="Z52" s="138"/>
      <c r="AA52" s="138"/>
    </row>
    <row r="53" spans="1:27" x14ac:dyDescent="0.2">
      <c r="A53" s="162"/>
      <c r="B53" s="162"/>
      <c r="C53" s="162"/>
      <c r="D53" s="162"/>
      <c r="E53" s="162"/>
      <c r="F53" s="162"/>
      <c r="G53" s="138"/>
      <c r="H53" s="138"/>
      <c r="I53" s="138"/>
      <c r="J53" s="138"/>
      <c r="K53" s="138"/>
      <c r="L53" s="138"/>
      <c r="M53" s="138"/>
      <c r="N53" s="138"/>
      <c r="O53" s="138"/>
      <c r="P53" s="138"/>
      <c r="Q53" s="138"/>
      <c r="R53" s="138"/>
      <c r="S53" s="138"/>
      <c r="T53" s="138"/>
      <c r="U53" s="138"/>
      <c r="V53" s="138"/>
      <c r="W53" s="138"/>
      <c r="X53" s="138"/>
      <c r="Y53" s="138"/>
      <c r="Z53" s="138"/>
      <c r="AA53" s="138"/>
    </row>
    <row r="54" spans="1:27" ht="39" customHeight="1" x14ac:dyDescent="0.2">
      <c r="A54" s="485" t="s">
        <v>149</v>
      </c>
      <c r="B54" s="486"/>
      <c r="C54" s="486"/>
      <c r="D54" s="486"/>
      <c r="E54" s="163"/>
      <c r="F54" s="163"/>
      <c r="G54" s="138"/>
      <c r="H54" s="138"/>
      <c r="I54" s="138"/>
      <c r="J54" s="138"/>
      <c r="K54" s="138"/>
      <c r="L54" s="138"/>
      <c r="M54" s="138"/>
      <c r="N54" s="138"/>
      <c r="O54" s="138"/>
      <c r="P54" s="138"/>
      <c r="Q54" s="138"/>
      <c r="R54" s="138"/>
      <c r="S54" s="138"/>
      <c r="T54" s="138"/>
      <c r="U54" s="138"/>
      <c r="V54" s="138"/>
      <c r="W54" s="138"/>
      <c r="X54" s="138"/>
      <c r="Y54" s="138"/>
      <c r="Z54" s="138"/>
      <c r="AA54" s="138"/>
    </row>
    <row r="55" spans="1:27" ht="50.25" customHeight="1" x14ac:dyDescent="0.2">
      <c r="A55" s="119" t="s">
        <v>775</v>
      </c>
      <c r="B55" s="119" t="s">
        <v>774</v>
      </c>
      <c r="C55" s="119" t="s">
        <v>148</v>
      </c>
      <c r="D55" s="119" t="s">
        <v>147</v>
      </c>
      <c r="E55" s="164"/>
      <c r="F55" s="164"/>
      <c r="G55" s="138"/>
      <c r="H55" s="138"/>
      <c r="I55" s="138"/>
      <c r="J55" s="138"/>
      <c r="K55" s="138"/>
      <c r="L55" s="138"/>
      <c r="M55" s="138"/>
      <c r="N55" s="138"/>
      <c r="O55" s="138"/>
      <c r="P55" s="138"/>
      <c r="Q55" s="138"/>
      <c r="R55" s="138"/>
      <c r="S55" s="138"/>
      <c r="T55" s="138"/>
      <c r="U55" s="138"/>
      <c r="V55" s="138"/>
      <c r="W55" s="138"/>
      <c r="X55" s="138"/>
      <c r="Y55" s="138"/>
      <c r="Z55" s="138"/>
      <c r="AA55" s="138"/>
    </row>
    <row r="56" spans="1:27" x14ac:dyDescent="0.2">
      <c r="A56" s="120" t="s">
        <v>762</v>
      </c>
      <c r="B56" s="266">
        <f>'LSE Allocations'!D75</f>
        <v>0</v>
      </c>
      <c r="C56" s="122">
        <f>E51</f>
        <v>0</v>
      </c>
      <c r="D56" s="165">
        <f>IF(C56&lt;=B56,0,C56-B56)</f>
        <v>0</v>
      </c>
      <c r="E56" s="162"/>
      <c r="F56" s="162"/>
      <c r="G56" s="138"/>
      <c r="H56" s="138"/>
      <c r="I56" s="138"/>
      <c r="J56" s="138"/>
      <c r="K56" s="138"/>
      <c r="L56" s="138"/>
      <c r="M56" s="138"/>
      <c r="N56" s="138"/>
      <c r="O56" s="138"/>
      <c r="P56" s="138"/>
      <c r="Q56" s="138"/>
      <c r="R56" s="138"/>
      <c r="S56" s="138"/>
      <c r="T56" s="138"/>
      <c r="U56" s="138"/>
      <c r="V56" s="138"/>
      <c r="W56" s="138"/>
      <c r="X56" s="138"/>
      <c r="Y56" s="138"/>
      <c r="Z56" s="138"/>
      <c r="AA56" s="138"/>
    </row>
    <row r="57" spans="1:27" x14ac:dyDescent="0.2">
      <c r="A57" s="120" t="s">
        <v>763</v>
      </c>
      <c r="B57" s="266">
        <f>'LSE Allocations'!D74</f>
        <v>0</v>
      </c>
      <c r="C57" s="122">
        <f>E52</f>
        <v>0</v>
      </c>
      <c r="D57" s="165">
        <f>IF(C57&lt;=B57,0,C57-B57)</f>
        <v>0</v>
      </c>
      <c r="E57" s="162"/>
      <c r="F57" s="162"/>
      <c r="G57" s="138"/>
      <c r="H57" s="138"/>
      <c r="I57" s="138"/>
      <c r="J57" s="138"/>
      <c r="K57" s="138"/>
      <c r="L57" s="138"/>
      <c r="M57" s="138"/>
      <c r="N57" s="138"/>
      <c r="O57" s="138"/>
      <c r="P57" s="138"/>
      <c r="Q57" s="138"/>
      <c r="R57" s="138"/>
      <c r="S57" s="138"/>
      <c r="T57" s="138"/>
      <c r="U57" s="138"/>
      <c r="V57" s="138"/>
      <c r="W57" s="138"/>
      <c r="X57" s="138"/>
      <c r="Y57" s="138"/>
      <c r="Z57" s="138"/>
      <c r="AA57" s="138"/>
    </row>
    <row r="59" spans="1:27" ht="34.5" customHeight="1" x14ac:dyDescent="0.25">
      <c r="A59" s="477"/>
      <c r="B59" s="478"/>
      <c r="C59" s="478"/>
      <c r="D59" s="478"/>
      <c r="E59" s="409"/>
    </row>
    <row r="60" spans="1:27" x14ac:dyDescent="0.2">
      <c r="A60" s="126"/>
      <c r="B60" s="126"/>
      <c r="C60" s="126"/>
      <c r="D60" s="126"/>
      <c r="E60" s="126"/>
    </row>
    <row r="61" spans="1:27" x14ac:dyDescent="0.2">
      <c r="A61" s="126"/>
      <c r="B61" s="126"/>
      <c r="C61" s="126"/>
      <c r="D61" s="126"/>
      <c r="E61" s="126"/>
    </row>
    <row r="62" spans="1:27" x14ac:dyDescent="0.2">
      <c r="A62" s="126"/>
      <c r="B62" s="126"/>
      <c r="C62" s="126"/>
      <c r="D62" s="126"/>
      <c r="E62" s="126"/>
    </row>
    <row r="63" spans="1:27" x14ac:dyDescent="0.2">
      <c r="A63" s="126"/>
      <c r="B63" s="126"/>
      <c r="C63" s="126"/>
      <c r="D63" s="126"/>
      <c r="E63" s="126"/>
    </row>
    <row r="64" spans="1:27" x14ac:dyDescent="0.2">
      <c r="A64" s="126"/>
      <c r="B64" s="126"/>
      <c r="C64" s="126"/>
      <c r="D64" s="126"/>
      <c r="E64" s="126"/>
    </row>
    <row r="65" spans="1:5" x14ac:dyDescent="0.2">
      <c r="A65" s="126"/>
      <c r="B65" s="126"/>
      <c r="C65" s="126"/>
      <c r="D65" s="126"/>
      <c r="E65" s="126"/>
    </row>
    <row r="66" spans="1:5" x14ac:dyDescent="0.2">
      <c r="A66" s="126"/>
      <c r="B66" s="126"/>
      <c r="C66" s="126"/>
      <c r="D66" s="126"/>
      <c r="E66" s="126"/>
    </row>
    <row r="67" spans="1:5" x14ac:dyDescent="0.2">
      <c r="A67" s="126"/>
      <c r="B67" s="126"/>
      <c r="C67" s="126"/>
      <c r="D67" s="126"/>
      <c r="E67" s="126"/>
    </row>
    <row r="68" spans="1:5" x14ac:dyDescent="0.2">
      <c r="A68" s="126"/>
      <c r="B68" s="126"/>
      <c r="C68" s="126"/>
      <c r="D68" s="126"/>
      <c r="E68" s="126"/>
    </row>
    <row r="69" spans="1:5" x14ac:dyDescent="0.2">
      <c r="A69" s="126"/>
      <c r="B69" s="126"/>
      <c r="C69" s="126"/>
      <c r="D69" s="126"/>
      <c r="E69" s="126"/>
    </row>
    <row r="70" spans="1:5" x14ac:dyDescent="0.2">
      <c r="A70" s="126"/>
      <c r="B70" s="126"/>
      <c r="C70" s="126"/>
      <c r="D70" s="126"/>
      <c r="E70" s="126"/>
    </row>
    <row r="71" spans="1:5" x14ac:dyDescent="0.2">
      <c r="A71" s="126"/>
      <c r="B71" s="126"/>
      <c r="C71" s="126"/>
      <c r="D71" s="126"/>
      <c r="E71" s="126"/>
    </row>
    <row r="72" spans="1:5" x14ac:dyDescent="0.2">
      <c r="A72" s="126"/>
      <c r="B72" s="126"/>
      <c r="C72" s="126"/>
      <c r="D72" s="126"/>
      <c r="E72" s="126"/>
    </row>
    <row r="73" spans="1:5" x14ac:dyDescent="0.2">
      <c r="A73" s="126"/>
      <c r="B73" s="126"/>
      <c r="C73" s="126"/>
      <c r="D73" s="126"/>
    </row>
  </sheetData>
  <sheetProtection selectLockedCells="1"/>
  <mergeCells count="23">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 ref="A59:D59"/>
    <mergeCell ref="A15:H15"/>
    <mergeCell ref="A5:D5"/>
    <mergeCell ref="A40:F40"/>
    <mergeCell ref="A54:D54"/>
    <mergeCell ref="A23:F23"/>
    <mergeCell ref="A49:E49"/>
    <mergeCell ref="A31:D31"/>
  </mergeCells>
  <phoneticPr fontId="6" type="noConversion"/>
  <conditionalFormatting sqref="D56:D57">
    <cfRule type="cellIs" dxfId="12" priority="4" stopIfTrue="1" operator="lessThanOrEqual">
      <formula>0</formula>
    </cfRule>
    <cfRule type="cellIs" dxfId="11" priority="5" stopIfTrue="1" operator="greaterThan">
      <formula>0</formula>
    </cfRule>
  </conditionalFormatting>
  <conditionalFormatting sqref="F43:F46">
    <cfRule type="colorScale" priority="1">
      <colorScale>
        <cfvo type="min"/>
        <cfvo type="max"/>
        <color rgb="FFFF7128"/>
        <color rgb="FFFFEF9C"/>
      </colorScale>
    </cfRule>
    <cfRule type="cellIs" dxfId="10" priority="2" operator="equal">
      <formula>"""Non-Compliant"""</formula>
    </cfRule>
    <cfRule type="cellIs" dxfId="9" priority="3" operator="equal">
      <formula>"""Compliant"""</formula>
    </cfRule>
    <cfRule type="cellIs" dxfId="8" priority="6" stopIfTrue="1" operator="equal">
      <formula>"Compliant"</formula>
    </cfRule>
    <cfRule type="cellIs" dxfId="7" priority="7" stopIfTrue="1" operator="equal">
      <formula>"Non-Compliant"</formula>
    </cfRule>
  </conditionalFormatting>
  <pageMargins left="0.75" right="0.75" top="1" bottom="1" header="0.5" footer="0.5"/>
  <pageSetup paperSize="136" scale="62" orientation="landscape" r:id="rId1"/>
  <headerFooter alignWithMargins="0">
    <oddHeader>Page &amp;P&amp;R3PRMA_May_10</oddHeader>
    <oddFooter>Page &amp;P&amp;R&amp;Z&amp;F</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sheetPr>
  <dimension ref="A1:IV92"/>
  <sheetViews>
    <sheetView showGridLines="0" zoomScale="70" zoomScaleNormal="70" zoomScaleSheetLayoutView="75" workbookViewId="0">
      <selection activeCell="A58" sqref="A58:D58"/>
    </sheetView>
  </sheetViews>
  <sheetFormatPr defaultRowHeight="15" x14ac:dyDescent="0.2"/>
  <cols>
    <col min="1" max="1" width="43.28515625" style="45" customWidth="1"/>
    <col min="2" max="2" width="21.5703125" style="45" customWidth="1"/>
    <col min="3" max="3" width="14.140625" style="45" customWidth="1"/>
    <col min="4" max="4" width="14.85546875" style="45" customWidth="1"/>
    <col min="5" max="5" width="15.5703125" style="45" customWidth="1"/>
    <col min="6" max="7" width="15" style="45" customWidth="1"/>
    <col min="8" max="9" width="15.7109375" style="45" customWidth="1"/>
    <col min="10" max="16384" width="9.140625" style="45"/>
  </cols>
  <sheetData>
    <row r="1" spans="1:256" ht="15.75" x14ac:dyDescent="0.25">
      <c r="A1" s="44" t="s">
        <v>891</v>
      </c>
    </row>
    <row r="2" spans="1:256" ht="21.75" customHeight="1" x14ac:dyDescent="0.2">
      <c r="A2" s="506"/>
      <c r="B2" s="507"/>
      <c r="C2" s="507"/>
      <c r="D2" s="507"/>
      <c r="E2" s="507"/>
      <c r="F2" s="507"/>
    </row>
    <row r="3" spans="1:256" ht="27" customHeight="1" x14ac:dyDescent="0.2">
      <c r="A3" s="522" t="s">
        <v>192</v>
      </c>
      <c r="B3" s="523"/>
      <c r="C3" s="523"/>
      <c r="D3" s="523"/>
      <c r="E3" s="523"/>
      <c r="F3" s="524"/>
      <c r="G3" s="137" t="s">
        <v>501</v>
      </c>
      <c r="H3" s="47"/>
      <c r="I3" s="46"/>
    </row>
    <row r="4" spans="1:256" s="31" customFormat="1" ht="18.75" customHeight="1" x14ac:dyDescent="0.2">
      <c r="A4" s="525" t="s">
        <v>523</v>
      </c>
      <c r="B4" s="526"/>
      <c r="C4" s="526"/>
      <c r="D4" s="527"/>
      <c r="E4" s="520">
        <f>'Summary Year Ahead'!E4</f>
        <v>41640</v>
      </c>
      <c r="F4" s="521"/>
      <c r="G4" s="50" t="s">
        <v>502</v>
      </c>
      <c r="H4" s="48"/>
      <c r="I4" s="49"/>
    </row>
    <row r="5" spans="1:256" x14ac:dyDescent="0.2">
      <c r="A5" s="482" t="s">
        <v>320</v>
      </c>
      <c r="B5" s="482"/>
      <c r="C5" s="482"/>
      <c r="D5" s="482"/>
      <c r="E5" s="367" t="s">
        <v>770</v>
      </c>
      <c r="F5" s="368" t="s">
        <v>769</v>
      </c>
      <c r="G5" s="136" t="s">
        <v>771</v>
      </c>
    </row>
    <row r="6" spans="1:256" s="31" customFormat="1" ht="29.25" customHeight="1" x14ac:dyDescent="0.2">
      <c r="A6" s="497" t="s">
        <v>144</v>
      </c>
      <c r="B6" s="498"/>
      <c r="C6" s="498"/>
      <c r="D6" s="498"/>
      <c r="E6" s="369">
        <f>'Summary Year Ahead'!E6+HLOOKUP($E$4,'LSE Allocations'!$D$80:$O$83,2,FALSE)</f>
        <v>0</v>
      </c>
      <c r="F6" s="370">
        <v>0</v>
      </c>
      <c r="G6" s="50" t="s">
        <v>759</v>
      </c>
      <c r="H6" s="48"/>
      <c r="I6" s="49"/>
    </row>
    <row r="7" spans="1:256" s="31" customFormat="1" ht="29.25" customHeight="1" x14ac:dyDescent="0.2">
      <c r="A7" s="497" t="s">
        <v>145</v>
      </c>
      <c r="B7" s="498"/>
      <c r="C7" s="498"/>
      <c r="D7" s="498"/>
      <c r="E7" s="369">
        <f>'Summary Year Ahead'!E7+HLOOKUP($E$4,'LSE Allocations'!$D$80:$O$83,3,FALSE)</f>
        <v>0</v>
      </c>
      <c r="F7" s="370">
        <v>0</v>
      </c>
      <c r="G7" s="50" t="s">
        <v>760</v>
      </c>
      <c r="H7" s="48"/>
      <c r="I7" s="49"/>
    </row>
    <row r="8" spans="1:256" s="31" customFormat="1" ht="29.25" customHeight="1" x14ac:dyDescent="0.2">
      <c r="A8" s="497" t="s">
        <v>146</v>
      </c>
      <c r="B8" s="498"/>
      <c r="C8" s="498"/>
      <c r="D8" s="498"/>
      <c r="E8" s="371">
        <v>0</v>
      </c>
      <c r="F8" s="372">
        <f>'Summary Year Ahead'!F8+HLOOKUP($E$4,'LSE Allocations'!$D$80:$O$83,4,FALSE)</f>
        <v>0</v>
      </c>
      <c r="G8" s="50" t="s">
        <v>761</v>
      </c>
      <c r="H8" s="48"/>
      <c r="I8" s="49"/>
    </row>
    <row r="9" spans="1:256" s="31" customFormat="1" ht="18" customHeight="1" x14ac:dyDescent="0.2">
      <c r="A9" s="494" t="s">
        <v>321</v>
      </c>
      <c r="B9" s="495"/>
      <c r="C9" s="495"/>
      <c r="D9" s="496"/>
      <c r="E9" s="373">
        <f>SUM(E6:E8)*1.15</f>
        <v>0</v>
      </c>
      <c r="F9" s="374">
        <f>SUM(F6:F8)*1.15</f>
        <v>0</v>
      </c>
      <c r="G9" s="50" t="s">
        <v>322</v>
      </c>
      <c r="H9" s="48"/>
      <c r="I9" s="49"/>
    </row>
    <row r="10" spans="1:256" s="31" customFormat="1" ht="22.5" customHeight="1" x14ac:dyDescent="0.2">
      <c r="A10" s="510" t="s">
        <v>1462</v>
      </c>
      <c r="B10" s="530"/>
      <c r="C10" s="530"/>
      <c r="D10" s="531"/>
      <c r="E10" s="369">
        <f>'Summary Year Ahead'!E11</f>
        <v>0</v>
      </c>
      <c r="F10" s="435">
        <f>'Summary Year Ahead'!F11</f>
        <v>0</v>
      </c>
      <c r="G10" s="50" t="s">
        <v>1469</v>
      </c>
      <c r="H10" s="48"/>
      <c r="I10" s="49"/>
    </row>
    <row r="11" spans="1:256" s="31" customFormat="1" ht="30" customHeight="1" x14ac:dyDescent="0.2">
      <c r="A11" s="504" t="s">
        <v>323</v>
      </c>
      <c r="B11" s="505"/>
      <c r="C11" s="505"/>
      <c r="D11" s="505"/>
      <c r="E11" s="434">
        <f>ROUND(E9-E10,0)</f>
        <v>0</v>
      </c>
      <c r="F11" s="436">
        <f>ROUND(F9-F10,0)</f>
        <v>0</v>
      </c>
      <c r="G11" s="51" t="s">
        <v>765</v>
      </c>
      <c r="H11" s="48"/>
      <c r="I11" s="49"/>
    </row>
    <row r="12" spans="1:256" s="31" customFormat="1" ht="21.75" customHeight="1" x14ac:dyDescent="0.2">
      <c r="A12" s="504" t="s">
        <v>324</v>
      </c>
      <c r="B12" s="498"/>
      <c r="C12" s="498"/>
      <c r="D12" s="498"/>
      <c r="E12" s="528">
        <f>E11+F11</f>
        <v>0</v>
      </c>
      <c r="F12" s="529"/>
      <c r="G12" s="51" t="s">
        <v>325</v>
      </c>
      <c r="H12" s="48"/>
      <c r="I12" s="49"/>
    </row>
    <row r="13" spans="1:256" s="56" customFormat="1" ht="21" customHeight="1" thickBot="1" x14ac:dyDescent="0.25">
      <c r="A13" s="52"/>
      <c r="B13" s="53"/>
      <c r="C13" s="53"/>
      <c r="D13" s="53"/>
      <c r="E13" s="52"/>
      <c r="F13" s="53"/>
      <c r="G13" s="53"/>
      <c r="H13" s="47"/>
      <c r="I13" s="54"/>
      <c r="J13" s="55"/>
      <c r="K13" s="55"/>
      <c r="L13" s="55"/>
      <c r="M13" s="54"/>
      <c r="N13" s="55"/>
      <c r="O13" s="55"/>
      <c r="P13" s="55"/>
      <c r="Q13" s="54"/>
      <c r="R13" s="55"/>
      <c r="S13" s="55"/>
      <c r="T13" s="55"/>
      <c r="U13" s="54"/>
      <c r="V13" s="55"/>
      <c r="W13" s="55"/>
      <c r="X13" s="55"/>
      <c r="Y13" s="54"/>
      <c r="Z13" s="55"/>
      <c r="AA13" s="55"/>
      <c r="AB13" s="55"/>
      <c r="AC13" s="54"/>
      <c r="AD13" s="55"/>
      <c r="AE13" s="55"/>
      <c r="AF13" s="55"/>
      <c r="AG13" s="54"/>
      <c r="AH13" s="55"/>
      <c r="AI13" s="55"/>
      <c r="AJ13" s="55"/>
      <c r="AK13" s="54"/>
      <c r="AL13" s="55"/>
      <c r="AM13" s="55"/>
      <c r="AN13" s="55"/>
      <c r="AO13" s="54"/>
      <c r="AP13" s="55"/>
      <c r="AQ13" s="55"/>
      <c r="AR13" s="55"/>
      <c r="AS13" s="54"/>
      <c r="AT13" s="55"/>
      <c r="AU13" s="55"/>
      <c r="AV13" s="55"/>
      <c r="AW13" s="54"/>
      <c r="AX13" s="55"/>
      <c r="AY13" s="55"/>
      <c r="AZ13" s="55"/>
      <c r="BA13" s="54"/>
      <c r="BB13" s="55"/>
      <c r="BC13" s="55"/>
      <c r="BD13" s="55"/>
      <c r="BE13" s="54"/>
      <c r="BF13" s="55"/>
      <c r="BG13" s="55"/>
      <c r="BH13" s="55"/>
      <c r="BI13" s="54"/>
      <c r="BJ13" s="55"/>
      <c r="BK13" s="55"/>
      <c r="BL13" s="55"/>
      <c r="BM13" s="54"/>
      <c r="BN13" s="55"/>
      <c r="BO13" s="55"/>
      <c r="BP13" s="55"/>
      <c r="BQ13" s="54"/>
      <c r="BR13" s="55"/>
      <c r="BS13" s="55"/>
      <c r="BT13" s="55"/>
      <c r="BU13" s="54"/>
      <c r="BV13" s="55"/>
      <c r="BW13" s="55"/>
      <c r="BX13" s="55"/>
      <c r="BY13" s="54"/>
      <c r="BZ13" s="55"/>
      <c r="CA13" s="55"/>
      <c r="CB13" s="55"/>
      <c r="CC13" s="54"/>
      <c r="CD13" s="55"/>
      <c r="CE13" s="55"/>
      <c r="CF13" s="55"/>
      <c r="CG13" s="54"/>
      <c r="CH13" s="55"/>
      <c r="CI13" s="55"/>
      <c r="CJ13" s="55"/>
      <c r="CK13" s="54"/>
      <c r="CL13" s="55"/>
      <c r="CM13" s="55"/>
      <c r="CN13" s="55"/>
      <c r="CO13" s="54"/>
      <c r="CP13" s="55"/>
      <c r="CQ13" s="55"/>
      <c r="CR13" s="55"/>
      <c r="CS13" s="54"/>
      <c r="CT13" s="55"/>
      <c r="CU13" s="55"/>
      <c r="CV13" s="55"/>
      <c r="CW13" s="54"/>
      <c r="CX13" s="55"/>
      <c r="CY13" s="55"/>
      <c r="CZ13" s="55"/>
      <c r="DA13" s="54"/>
      <c r="DB13" s="55"/>
      <c r="DC13" s="55"/>
      <c r="DD13" s="55"/>
      <c r="DE13" s="54"/>
      <c r="DF13" s="55"/>
      <c r="DG13" s="55"/>
      <c r="DH13" s="55"/>
      <c r="DI13" s="54"/>
      <c r="DJ13" s="55"/>
      <c r="DK13" s="55"/>
      <c r="DL13" s="55"/>
      <c r="DM13" s="54"/>
      <c r="DN13" s="55"/>
      <c r="DO13" s="55"/>
      <c r="DP13" s="55"/>
      <c r="DQ13" s="54"/>
      <c r="DR13" s="55"/>
      <c r="DS13" s="55"/>
      <c r="DT13" s="55"/>
      <c r="DU13" s="54"/>
      <c r="DV13" s="55"/>
      <c r="DW13" s="55"/>
      <c r="DX13" s="55"/>
      <c r="DY13" s="54"/>
      <c r="DZ13" s="55"/>
      <c r="EA13" s="55"/>
      <c r="EB13" s="55"/>
      <c r="EC13" s="54"/>
      <c r="ED13" s="55"/>
      <c r="EE13" s="55"/>
      <c r="EF13" s="55"/>
      <c r="EG13" s="54"/>
      <c r="EH13" s="55"/>
      <c r="EI13" s="55"/>
      <c r="EJ13" s="55"/>
      <c r="EK13" s="54"/>
      <c r="EL13" s="55"/>
      <c r="EM13" s="55"/>
      <c r="EN13" s="55"/>
      <c r="EO13" s="54"/>
      <c r="EP13" s="55"/>
      <c r="EQ13" s="55"/>
      <c r="ER13" s="55"/>
      <c r="ES13" s="54"/>
      <c r="ET13" s="55"/>
      <c r="EU13" s="55"/>
      <c r="EV13" s="55"/>
      <c r="EW13" s="54"/>
      <c r="EX13" s="55"/>
      <c r="EY13" s="55"/>
      <c r="EZ13" s="55"/>
      <c r="FA13" s="54"/>
      <c r="FB13" s="55"/>
      <c r="FC13" s="55"/>
      <c r="FD13" s="55"/>
      <c r="FE13" s="54"/>
      <c r="FF13" s="55"/>
      <c r="FG13" s="55"/>
      <c r="FH13" s="55"/>
      <c r="FI13" s="54"/>
      <c r="FJ13" s="55"/>
      <c r="FK13" s="55"/>
      <c r="FL13" s="55"/>
      <c r="FM13" s="54"/>
      <c r="FN13" s="55"/>
      <c r="FO13" s="55"/>
      <c r="FP13" s="55"/>
      <c r="FQ13" s="54"/>
      <c r="FR13" s="55"/>
      <c r="FS13" s="55"/>
      <c r="FT13" s="55"/>
      <c r="FU13" s="54"/>
      <c r="FV13" s="55"/>
      <c r="FW13" s="55"/>
      <c r="FX13" s="55"/>
      <c r="FY13" s="54"/>
      <c r="FZ13" s="55"/>
      <c r="GA13" s="55"/>
      <c r="GB13" s="55"/>
      <c r="GC13" s="54"/>
      <c r="GD13" s="55"/>
      <c r="GE13" s="55"/>
      <c r="GF13" s="55"/>
      <c r="GG13" s="54"/>
      <c r="GH13" s="55"/>
      <c r="GI13" s="55"/>
      <c r="GJ13" s="55"/>
      <c r="GK13" s="54"/>
      <c r="GL13" s="55"/>
      <c r="GM13" s="55"/>
      <c r="GN13" s="55"/>
      <c r="GO13" s="54"/>
      <c r="GP13" s="55"/>
      <c r="GQ13" s="55"/>
      <c r="GR13" s="55"/>
      <c r="GS13" s="54"/>
      <c r="GT13" s="55"/>
      <c r="GU13" s="55"/>
      <c r="GV13" s="55"/>
      <c r="GW13" s="54"/>
      <c r="GX13" s="55"/>
      <c r="GY13" s="55"/>
      <c r="GZ13" s="55"/>
      <c r="HA13" s="54"/>
      <c r="HB13" s="55"/>
      <c r="HC13" s="55"/>
      <c r="HD13" s="55"/>
      <c r="HE13" s="54"/>
      <c r="HF13" s="55"/>
      <c r="HG13" s="55"/>
      <c r="HH13" s="55"/>
      <c r="HI13" s="54"/>
      <c r="HJ13" s="55"/>
      <c r="HK13" s="55"/>
      <c r="HL13" s="55"/>
      <c r="HM13" s="54"/>
      <c r="HN13" s="55"/>
      <c r="HO13" s="55"/>
      <c r="HP13" s="55"/>
      <c r="HQ13" s="54"/>
      <c r="HR13" s="55"/>
      <c r="HS13" s="55"/>
      <c r="HT13" s="55"/>
      <c r="HU13" s="54"/>
      <c r="HV13" s="55"/>
      <c r="HW13" s="55"/>
      <c r="HX13" s="55"/>
      <c r="HY13" s="54"/>
      <c r="HZ13" s="55"/>
      <c r="IA13" s="55"/>
      <c r="IB13" s="55"/>
      <c r="IC13" s="54"/>
      <c r="ID13" s="55"/>
      <c r="IE13" s="55"/>
      <c r="IF13" s="55"/>
      <c r="IG13" s="54"/>
      <c r="IH13" s="55"/>
      <c r="II13" s="55"/>
      <c r="IJ13" s="55"/>
      <c r="IK13" s="54"/>
      <c r="IL13" s="55"/>
      <c r="IM13" s="55"/>
      <c r="IN13" s="55"/>
      <c r="IO13" s="54"/>
      <c r="IP13" s="55"/>
      <c r="IQ13" s="55"/>
      <c r="IR13" s="55"/>
      <c r="IS13" s="54"/>
      <c r="IT13" s="55"/>
      <c r="IU13" s="55"/>
      <c r="IV13" s="55"/>
    </row>
    <row r="14" spans="1:256" ht="40.5" customHeight="1" x14ac:dyDescent="0.2">
      <c r="A14" s="479" t="s">
        <v>729</v>
      </c>
      <c r="B14" s="480"/>
      <c r="C14" s="480"/>
      <c r="D14" s="480"/>
      <c r="E14" s="480"/>
      <c r="F14" s="480"/>
      <c r="G14" s="480"/>
      <c r="H14" s="481"/>
      <c r="I14" s="138"/>
      <c r="J14" s="138"/>
      <c r="K14" s="138"/>
      <c r="L14" s="138"/>
      <c r="M14" s="138"/>
      <c r="N14" s="138"/>
      <c r="O14" s="138"/>
      <c r="P14" s="138"/>
      <c r="Q14" s="138"/>
      <c r="R14" s="138"/>
      <c r="S14" s="138"/>
      <c r="T14" s="138"/>
      <c r="U14" s="138"/>
      <c r="V14" s="138"/>
      <c r="W14" s="138"/>
      <c r="X14" s="138"/>
      <c r="Y14" s="138"/>
      <c r="Z14" s="138"/>
      <c r="AA14" s="138"/>
    </row>
    <row r="15" spans="1:256" ht="49.5" x14ac:dyDescent="0.2">
      <c r="A15" s="57" t="s">
        <v>516</v>
      </c>
      <c r="B15" s="58" t="s">
        <v>1177</v>
      </c>
      <c r="C15" s="344" t="s">
        <v>1455</v>
      </c>
      <c r="D15" s="58" t="s">
        <v>713</v>
      </c>
      <c r="E15" s="58" t="s">
        <v>714</v>
      </c>
      <c r="F15" s="58" t="s">
        <v>715</v>
      </c>
      <c r="G15" s="58" t="s">
        <v>716</v>
      </c>
      <c r="H15" s="58" t="s">
        <v>1182</v>
      </c>
      <c r="I15" s="138"/>
      <c r="J15" s="138"/>
      <c r="K15" s="138"/>
      <c r="L15" s="138"/>
      <c r="M15" s="138"/>
      <c r="N15" s="138"/>
      <c r="O15" s="138"/>
      <c r="P15" s="138"/>
      <c r="Q15" s="138"/>
      <c r="R15" s="138"/>
      <c r="S15" s="138"/>
      <c r="T15" s="138"/>
      <c r="U15" s="138"/>
      <c r="V15" s="138"/>
      <c r="W15" s="138"/>
      <c r="X15" s="138"/>
      <c r="Y15" s="138"/>
      <c r="Z15" s="138"/>
      <c r="AA15" s="138"/>
    </row>
    <row r="16" spans="1:256" s="60" customFormat="1" ht="18" customHeight="1" x14ac:dyDescent="0.2">
      <c r="A16" s="59" t="s">
        <v>721</v>
      </c>
      <c r="B16" s="59" t="s">
        <v>722</v>
      </c>
      <c r="C16" s="59" t="s">
        <v>723</v>
      </c>
      <c r="D16" s="59" t="s">
        <v>723</v>
      </c>
      <c r="E16" s="59" t="s">
        <v>724</v>
      </c>
      <c r="F16" s="59" t="s">
        <v>725</v>
      </c>
      <c r="G16" s="59" t="s">
        <v>726</v>
      </c>
      <c r="H16" s="59" t="s">
        <v>727</v>
      </c>
      <c r="I16" s="155"/>
      <c r="J16" s="155"/>
      <c r="K16" s="155"/>
      <c r="L16" s="155"/>
      <c r="M16" s="155"/>
      <c r="N16" s="155"/>
      <c r="O16" s="155"/>
      <c r="P16" s="155"/>
      <c r="Q16" s="155"/>
      <c r="R16" s="155"/>
      <c r="S16" s="155"/>
      <c r="T16" s="155"/>
      <c r="U16" s="155"/>
      <c r="V16" s="155"/>
      <c r="W16" s="155"/>
      <c r="X16" s="155"/>
      <c r="Y16" s="155"/>
      <c r="Z16" s="155"/>
      <c r="AA16" s="155"/>
    </row>
    <row r="17" spans="1:27" s="60" customFormat="1" ht="30" customHeight="1" x14ac:dyDescent="0.2">
      <c r="A17" s="61" t="s">
        <v>1452</v>
      </c>
      <c r="B17" s="62">
        <f>I_Phys_Res_Import_RA_Res!D4</f>
        <v>0</v>
      </c>
      <c r="C17" s="62">
        <f>I_Phys_Res_Import_RA_Res!J4</f>
        <v>0</v>
      </c>
      <c r="D17" s="62">
        <f>I_Phys_Res_Import_RA_Res!K4</f>
        <v>0</v>
      </c>
      <c r="E17" s="62">
        <f>I_Phys_Res_Import_RA_Res!L4</f>
        <v>0</v>
      </c>
      <c r="F17" s="62">
        <f>I_Phys_Res_Import_RA_Res!M4</f>
        <v>0</v>
      </c>
      <c r="G17" s="62">
        <f>I_Phys_Res_Import_RA_Res!N4</f>
        <v>0</v>
      </c>
      <c r="H17" s="63" t="e">
        <f>B17/B19</f>
        <v>#DIV/0!</v>
      </c>
      <c r="I17" s="155"/>
      <c r="J17" s="155"/>
      <c r="K17" s="155"/>
      <c r="L17" s="155"/>
      <c r="M17" s="155"/>
      <c r="N17" s="155"/>
      <c r="O17" s="155"/>
      <c r="P17" s="155"/>
      <c r="Q17" s="155"/>
      <c r="R17" s="155"/>
      <c r="S17" s="155"/>
      <c r="T17" s="155"/>
      <c r="U17" s="155"/>
      <c r="V17" s="155"/>
      <c r="W17" s="155"/>
      <c r="X17" s="155"/>
      <c r="Y17" s="155"/>
      <c r="Z17" s="155"/>
      <c r="AA17" s="155"/>
    </row>
    <row r="18" spans="1:27" s="65" customFormat="1" ht="27.95" customHeight="1" x14ac:dyDescent="0.2">
      <c r="A18" s="61" t="s">
        <v>1453</v>
      </c>
      <c r="B18" s="64">
        <f>III_Demand_Response!D4*1.15</f>
        <v>0</v>
      </c>
      <c r="C18" s="64">
        <f>III_Demand_Response!I4*1.15</f>
        <v>0</v>
      </c>
      <c r="D18" s="64">
        <f>III_Demand_Response!J4*1.15</f>
        <v>0</v>
      </c>
      <c r="E18" s="64">
        <f>III_Demand_Response!K4*1.15</f>
        <v>0</v>
      </c>
      <c r="F18" s="64">
        <f>III_Demand_Response!L4*1.15</f>
        <v>0</v>
      </c>
      <c r="G18" s="64">
        <f>III_Demand_Response!M4*1.15</f>
        <v>0</v>
      </c>
      <c r="H18" s="63" t="e">
        <f>B18/B19</f>
        <v>#DIV/0!</v>
      </c>
      <c r="I18" s="172"/>
      <c r="J18" s="172"/>
      <c r="K18" s="172"/>
      <c r="L18" s="172"/>
      <c r="M18" s="172"/>
      <c r="N18" s="172"/>
      <c r="O18" s="172"/>
      <c r="P18" s="172"/>
      <c r="Q18" s="172"/>
      <c r="R18" s="172"/>
      <c r="S18" s="172"/>
      <c r="T18" s="172"/>
      <c r="U18" s="172"/>
      <c r="V18" s="172"/>
      <c r="W18" s="172"/>
      <c r="X18" s="172"/>
      <c r="Y18" s="172"/>
      <c r="Z18" s="172"/>
      <c r="AA18" s="172"/>
    </row>
    <row r="19" spans="1:27" s="69" customFormat="1" ht="18" customHeight="1" x14ac:dyDescent="0.2">
      <c r="A19" s="66" t="s">
        <v>1183</v>
      </c>
      <c r="B19" s="67">
        <f>SUM(B17:B18)</f>
        <v>0</v>
      </c>
      <c r="C19" s="67">
        <f t="shared" ref="C19:G19" si="0">SUM(C17:C18)</f>
        <v>0</v>
      </c>
      <c r="D19" s="67">
        <f t="shared" si="0"/>
        <v>0</v>
      </c>
      <c r="E19" s="67">
        <f t="shared" si="0"/>
        <v>0</v>
      </c>
      <c r="F19" s="67">
        <f t="shared" si="0"/>
        <v>0</v>
      </c>
      <c r="G19" s="67">
        <f t="shared" si="0"/>
        <v>0</v>
      </c>
      <c r="H19" s="68"/>
      <c r="I19" s="173"/>
      <c r="J19" s="173"/>
      <c r="K19" s="173"/>
      <c r="L19" s="173"/>
      <c r="M19" s="173"/>
      <c r="N19" s="173"/>
      <c r="O19" s="173"/>
      <c r="P19" s="173"/>
      <c r="Q19" s="173"/>
      <c r="R19" s="173"/>
      <c r="S19" s="173"/>
      <c r="T19" s="173"/>
      <c r="U19" s="173"/>
      <c r="V19" s="173"/>
      <c r="W19" s="173"/>
      <c r="X19" s="173"/>
      <c r="Y19" s="173"/>
      <c r="Z19" s="173"/>
      <c r="AA19" s="173"/>
    </row>
    <row r="20" spans="1:27" ht="21.75" customHeight="1" thickBot="1" x14ac:dyDescent="0.25">
      <c r="A20" s="70" t="s">
        <v>193</v>
      </c>
      <c r="B20" s="71"/>
      <c r="C20" s="71"/>
      <c r="D20" s="71"/>
      <c r="E20" s="71"/>
      <c r="F20" s="71"/>
      <c r="G20" s="71"/>
    </row>
    <row r="21" spans="1:27" ht="54" customHeight="1" thickBot="1" x14ac:dyDescent="0.25">
      <c r="A21" s="532" t="s">
        <v>196</v>
      </c>
      <c r="B21" s="533"/>
      <c r="C21" s="533"/>
      <c r="D21" s="533"/>
      <c r="E21" s="533"/>
      <c r="F21" s="534"/>
      <c r="G21" s="72"/>
      <c r="H21" s="140"/>
      <c r="I21" s="138"/>
      <c r="J21" s="138"/>
      <c r="K21" s="138"/>
      <c r="L21" s="138"/>
      <c r="M21" s="138"/>
      <c r="N21" s="138"/>
      <c r="O21" s="138"/>
      <c r="P21" s="138"/>
      <c r="Q21" s="138"/>
      <c r="R21" s="138"/>
      <c r="S21" s="138"/>
      <c r="T21" s="138"/>
      <c r="U21" s="138"/>
      <c r="V21" s="138"/>
      <c r="W21" s="138"/>
      <c r="X21" s="138"/>
      <c r="Y21" s="138"/>
      <c r="Z21" s="138"/>
      <c r="AA21" s="138"/>
    </row>
    <row r="22" spans="1:27" s="78" customFormat="1" ht="126.75" customHeight="1" thickBot="1" x14ac:dyDescent="0.25">
      <c r="A22" s="73" t="s">
        <v>728</v>
      </c>
      <c r="B22" s="58" t="s">
        <v>500</v>
      </c>
      <c r="C22" s="58" t="str">
        <f>"Maximum Cumulative Countable Capacity Levels (MW)
(J) = (I) x 100% of RAR = "&amp;TEXT(D11,"#,##0")&amp;" "&amp;"MW"</f>
        <v>Maximum Cumulative Countable Capacity Levels (MW)
(J) = (I) x 100% of RAR = 0 MW</v>
      </c>
      <c r="D22" s="74" t="s">
        <v>1146</v>
      </c>
      <c r="E22" s="75" t="s">
        <v>514</v>
      </c>
      <c r="F22" s="76" t="s">
        <v>513</v>
      </c>
      <c r="G22" s="144" t="s">
        <v>153</v>
      </c>
      <c r="H22" s="140"/>
      <c r="I22" s="156"/>
      <c r="J22" s="156"/>
      <c r="K22" s="156"/>
      <c r="L22" s="156"/>
      <c r="M22" s="156"/>
      <c r="N22" s="156"/>
      <c r="O22" s="156"/>
      <c r="P22" s="156"/>
      <c r="Q22" s="156"/>
      <c r="R22" s="156"/>
      <c r="S22" s="156"/>
      <c r="T22" s="156"/>
      <c r="U22" s="156"/>
      <c r="V22" s="156"/>
      <c r="W22" s="156"/>
      <c r="X22" s="156"/>
      <c r="Y22" s="156"/>
      <c r="Z22" s="156"/>
      <c r="AA22" s="156"/>
    </row>
    <row r="23" spans="1:27" s="78" customFormat="1" ht="18" customHeight="1" thickBot="1" x14ac:dyDescent="0.25">
      <c r="A23" s="59" t="s">
        <v>730</v>
      </c>
      <c r="B23" s="59" t="s">
        <v>731</v>
      </c>
      <c r="C23" s="59" t="s">
        <v>732</v>
      </c>
      <c r="D23" s="79" t="s">
        <v>733</v>
      </c>
      <c r="E23" s="80" t="s">
        <v>734</v>
      </c>
      <c r="F23" s="81" t="s">
        <v>735</v>
      </c>
      <c r="G23" s="145" t="s">
        <v>770</v>
      </c>
      <c r="H23" s="77"/>
      <c r="I23" s="156"/>
      <c r="J23" s="156"/>
      <c r="K23" s="156"/>
      <c r="L23" s="156"/>
      <c r="M23" s="156"/>
      <c r="N23" s="156"/>
      <c r="O23" s="156"/>
      <c r="P23" s="156"/>
      <c r="Q23" s="156"/>
      <c r="R23" s="156"/>
      <c r="S23" s="156"/>
      <c r="T23" s="156"/>
      <c r="U23" s="156"/>
      <c r="V23" s="156"/>
      <c r="W23" s="156"/>
      <c r="X23" s="156"/>
      <c r="Y23" s="156"/>
      <c r="Z23" s="156"/>
      <c r="AA23" s="156"/>
    </row>
    <row r="24" spans="1:27" s="87" customFormat="1" ht="18" customHeight="1" thickBot="1" x14ac:dyDescent="0.25">
      <c r="A24" s="342" t="s">
        <v>1457</v>
      </c>
      <c r="B24" s="355">
        <v>0.16213816459811164</v>
      </c>
      <c r="C24" s="203">
        <f>B24*$E$12</f>
        <v>0</v>
      </c>
      <c r="D24" s="83">
        <f>D19</f>
        <v>0</v>
      </c>
      <c r="E24" s="84">
        <f>IF(D24&lt;=C24,D24,C24)</f>
        <v>0</v>
      </c>
      <c r="F24" s="85" t="e">
        <f>E24/$E$12</f>
        <v>#DIV/0!</v>
      </c>
      <c r="G24" s="146" t="s">
        <v>769</v>
      </c>
      <c r="H24" s="353"/>
      <c r="I24" s="148"/>
      <c r="J24" s="148"/>
      <c r="K24" s="148"/>
      <c r="L24" s="148"/>
      <c r="M24" s="148"/>
      <c r="N24" s="148"/>
      <c r="O24" s="148"/>
      <c r="P24" s="148"/>
      <c r="Q24" s="148"/>
      <c r="R24" s="148"/>
      <c r="S24" s="148"/>
      <c r="T24" s="148"/>
      <c r="U24" s="148"/>
      <c r="V24" s="148"/>
      <c r="W24" s="148"/>
      <c r="X24" s="148"/>
      <c r="Y24" s="148"/>
      <c r="Z24" s="148"/>
      <c r="AA24" s="148"/>
    </row>
    <row r="25" spans="1:27" s="87" customFormat="1" ht="18" customHeight="1" thickBot="1" x14ac:dyDescent="0.25">
      <c r="A25" s="342" t="s">
        <v>1458</v>
      </c>
      <c r="B25" s="355">
        <v>0.21714329150938208</v>
      </c>
      <c r="C25" s="203">
        <f>B25*$E$12</f>
        <v>0</v>
      </c>
      <c r="D25" s="88">
        <f>E24+E19</f>
        <v>0</v>
      </c>
      <c r="E25" s="84">
        <f>IF(D25&lt;=C25,D25,C25)</f>
        <v>0</v>
      </c>
      <c r="F25" s="85" t="e">
        <f>E25/$E$12</f>
        <v>#DIV/0!</v>
      </c>
      <c r="G25" s="146" t="s">
        <v>152</v>
      </c>
      <c r="H25" s="353"/>
      <c r="I25" s="148"/>
      <c r="J25" s="148"/>
      <c r="K25" s="148"/>
      <c r="L25" s="148"/>
      <c r="M25" s="148"/>
      <c r="N25" s="148"/>
      <c r="O25" s="148"/>
      <c r="P25" s="148"/>
      <c r="Q25" s="148"/>
      <c r="R25" s="148"/>
      <c r="S25" s="148"/>
      <c r="T25" s="148"/>
      <c r="U25" s="148"/>
      <c r="V25" s="148"/>
      <c r="W25" s="148"/>
      <c r="X25" s="148"/>
      <c r="Y25" s="148"/>
      <c r="Z25" s="148"/>
      <c r="AA25" s="148"/>
    </row>
    <row r="26" spans="1:27" s="87" customFormat="1" ht="18" customHeight="1" thickBot="1" x14ac:dyDescent="0.25">
      <c r="A26" s="342" t="s">
        <v>1459</v>
      </c>
      <c r="B26" s="355">
        <v>0.3375901252777751</v>
      </c>
      <c r="C26" s="203">
        <f>B26*$E$12</f>
        <v>0</v>
      </c>
      <c r="D26" s="88">
        <f>E25+F19</f>
        <v>0</v>
      </c>
      <c r="E26" s="89">
        <f>IF(D26&lt;=C26,D26,C26)</f>
        <v>0</v>
      </c>
      <c r="F26" s="85" t="e">
        <f>E26/$E$12</f>
        <v>#DIV/0!</v>
      </c>
      <c r="G26" s="148"/>
      <c r="H26" s="353"/>
      <c r="I26" s="148"/>
      <c r="J26" s="148"/>
      <c r="K26" s="148"/>
      <c r="L26" s="148"/>
      <c r="M26" s="148"/>
      <c r="N26" s="148"/>
      <c r="O26" s="148"/>
      <c r="P26" s="148"/>
      <c r="Q26" s="148"/>
      <c r="R26" s="148"/>
      <c r="S26" s="148"/>
      <c r="T26" s="148"/>
      <c r="U26" s="148"/>
      <c r="V26" s="148"/>
      <c r="W26" s="148"/>
      <c r="X26" s="148"/>
      <c r="Y26" s="148"/>
      <c r="Z26" s="148"/>
      <c r="AA26" s="148"/>
    </row>
    <row r="27" spans="1:27" s="87" customFormat="1" ht="18" customHeight="1" thickBot="1" x14ac:dyDescent="0.25">
      <c r="A27" s="342" t="s">
        <v>1460</v>
      </c>
      <c r="B27" s="343">
        <v>1</v>
      </c>
      <c r="C27" s="90" t="s">
        <v>515</v>
      </c>
      <c r="D27" s="88">
        <f>E26+G19+C19</f>
        <v>0</v>
      </c>
      <c r="E27" s="84">
        <f>E26+G19+C19</f>
        <v>0</v>
      </c>
      <c r="F27" s="85" t="e">
        <f>E27/$E$12</f>
        <v>#DIV/0!</v>
      </c>
      <c r="G27" s="149"/>
      <c r="H27" s="147"/>
      <c r="I27" s="148"/>
      <c r="J27" s="148"/>
      <c r="K27" s="148"/>
      <c r="L27" s="148"/>
      <c r="M27" s="148"/>
      <c r="N27" s="148"/>
      <c r="O27" s="148"/>
      <c r="P27" s="148"/>
      <c r="Q27" s="148"/>
      <c r="R27" s="148"/>
      <c r="S27" s="148"/>
      <c r="T27" s="148"/>
      <c r="U27" s="148"/>
      <c r="V27" s="148"/>
      <c r="W27" s="148"/>
      <c r="X27" s="148"/>
      <c r="Y27" s="148"/>
      <c r="Z27" s="148"/>
      <c r="AA27" s="148"/>
    </row>
    <row r="28" spans="1:27" s="87" customFormat="1" ht="18" customHeight="1" x14ac:dyDescent="0.2">
      <c r="A28" s="345"/>
      <c r="B28" s="346"/>
      <c r="C28" s="347"/>
      <c r="D28" s="348"/>
      <c r="E28" s="349"/>
      <c r="F28" s="350"/>
      <c r="G28" s="192"/>
      <c r="H28" s="86"/>
    </row>
    <row r="29" spans="1:27" ht="16.5" thickBot="1" x14ac:dyDescent="0.3">
      <c r="A29" s="91"/>
      <c r="B29" s="92"/>
      <c r="C29" s="92"/>
      <c r="D29" s="93"/>
      <c r="G29" s="193"/>
    </row>
    <row r="30" spans="1:27" ht="37.5" customHeight="1" thickBot="1" x14ac:dyDescent="0.25">
      <c r="A30" s="487" t="s">
        <v>158</v>
      </c>
      <c r="B30" s="488"/>
      <c r="C30" s="488"/>
      <c r="D30" s="489"/>
      <c r="F30" s="94"/>
      <c r="G30" s="193"/>
    </row>
    <row r="31" spans="1:27" s="60" customFormat="1" ht="93" customHeight="1" thickBot="1" x14ac:dyDescent="0.25">
      <c r="A31" s="73" t="s">
        <v>728</v>
      </c>
      <c r="B31" s="74" t="s">
        <v>195</v>
      </c>
      <c r="C31" s="95" t="s">
        <v>503</v>
      </c>
      <c r="D31" s="76" t="s">
        <v>522</v>
      </c>
      <c r="E31" s="96"/>
      <c r="G31" s="194"/>
    </row>
    <row r="32" spans="1:27" s="60" customFormat="1" ht="18" customHeight="1" thickBot="1" x14ac:dyDescent="0.25">
      <c r="A32" s="73" t="s">
        <v>736</v>
      </c>
      <c r="B32" s="74" t="s">
        <v>737</v>
      </c>
      <c r="C32" s="97" t="s">
        <v>492</v>
      </c>
      <c r="D32" s="76" t="s">
        <v>493</v>
      </c>
      <c r="E32" s="96"/>
    </row>
    <row r="33" spans="1:8" s="60" customFormat="1" ht="18" customHeight="1" thickBot="1" x14ac:dyDescent="0.25">
      <c r="A33" s="364" t="s">
        <v>717</v>
      </c>
      <c r="B33" s="99">
        <f>D19</f>
        <v>0</v>
      </c>
      <c r="C33" s="100">
        <f>E24</f>
        <v>0</v>
      </c>
      <c r="D33" s="85" t="e">
        <f>C33/$E$12</f>
        <v>#DIV/0!</v>
      </c>
      <c r="E33" s="96"/>
    </row>
    <row r="34" spans="1:8" s="60" customFormat="1" ht="18" customHeight="1" thickBot="1" x14ac:dyDescent="0.25">
      <c r="A34" s="364" t="s">
        <v>718</v>
      </c>
      <c r="B34" s="101">
        <f>E19</f>
        <v>0</v>
      </c>
      <c r="C34" s="100">
        <f>E25-E24</f>
        <v>0</v>
      </c>
      <c r="D34" s="85" t="e">
        <f>C34/$E$12</f>
        <v>#DIV/0!</v>
      </c>
      <c r="E34" s="96"/>
    </row>
    <row r="35" spans="1:8" s="60" customFormat="1" ht="18" customHeight="1" thickBot="1" x14ac:dyDescent="0.25">
      <c r="A35" s="364" t="s">
        <v>719</v>
      </c>
      <c r="B35" s="101">
        <f>F19</f>
        <v>0</v>
      </c>
      <c r="C35" s="100">
        <f>E26-E25</f>
        <v>0</v>
      </c>
      <c r="D35" s="85" t="e">
        <f>C35/$E$12</f>
        <v>#DIV/0!</v>
      </c>
      <c r="E35" s="96"/>
    </row>
    <row r="36" spans="1:8" s="60" customFormat="1" ht="27" customHeight="1" thickBot="1" x14ac:dyDescent="0.25">
      <c r="A36" s="365" t="s">
        <v>1461</v>
      </c>
      <c r="B36" s="101">
        <f>G19+C19</f>
        <v>0</v>
      </c>
      <c r="C36" s="100">
        <f>E27-E26</f>
        <v>0</v>
      </c>
      <c r="D36" s="85" t="e">
        <f>C36/$E$12</f>
        <v>#DIV/0!</v>
      </c>
      <c r="E36" s="96"/>
      <c r="F36" s="358"/>
    </row>
    <row r="37" spans="1:8" s="60" customFormat="1" ht="18" customHeight="1" thickBot="1" x14ac:dyDescent="0.25">
      <c r="A37" s="366" t="s">
        <v>720</v>
      </c>
      <c r="B37" s="103">
        <f>SUM(B33:B36)</f>
        <v>0</v>
      </c>
      <c r="C37" s="104">
        <f>SUM(C33:C36)</f>
        <v>0</v>
      </c>
      <c r="D37" s="105" t="e">
        <f>SUM(D33:D36)</f>
        <v>#DIV/0!</v>
      </c>
      <c r="E37" s="96"/>
    </row>
    <row r="38" spans="1:8" ht="15.75" x14ac:dyDescent="0.25">
      <c r="A38" s="91"/>
      <c r="B38" s="92"/>
      <c r="C38" s="92"/>
      <c r="D38" s="93"/>
    </row>
    <row r="39" spans="1:8" ht="42.75" customHeight="1" thickBot="1" x14ac:dyDescent="0.25">
      <c r="A39" s="483" t="s">
        <v>159</v>
      </c>
      <c r="B39" s="484"/>
      <c r="C39" s="484"/>
      <c r="D39" s="484"/>
      <c r="E39" s="484"/>
      <c r="F39" s="484"/>
    </row>
    <row r="40" spans="1:8" s="78" customFormat="1" ht="104.25" customHeight="1" x14ac:dyDescent="0.2">
      <c r="A40" s="106" t="s">
        <v>728</v>
      </c>
      <c r="B40" s="107" t="s">
        <v>504</v>
      </c>
      <c r="C40" s="108" t="s">
        <v>505</v>
      </c>
      <c r="D40" s="109" t="s">
        <v>509</v>
      </c>
      <c r="E40" s="110" t="s">
        <v>506</v>
      </c>
      <c r="F40" s="111" t="s">
        <v>507</v>
      </c>
      <c r="G40" s="112"/>
    </row>
    <row r="41" spans="1:8" s="78" customFormat="1" ht="18" customHeight="1" x14ac:dyDescent="0.2">
      <c r="A41" s="113" t="s">
        <v>499</v>
      </c>
      <c r="B41" s="59" t="s">
        <v>494</v>
      </c>
      <c r="C41" s="59" t="s">
        <v>495</v>
      </c>
      <c r="D41" s="59" t="s">
        <v>496</v>
      </c>
      <c r="E41" s="59" t="s">
        <v>497</v>
      </c>
      <c r="F41" s="59" t="s">
        <v>498</v>
      </c>
    </row>
    <row r="42" spans="1:8" s="87" customFormat="1" ht="27.75" customHeight="1" x14ac:dyDescent="0.2">
      <c r="A42" s="363" t="s">
        <v>1465</v>
      </c>
      <c r="B42" s="419">
        <f>1-B26</f>
        <v>0.6624098747222249</v>
      </c>
      <c r="C42" s="114">
        <f>B42*$E$12</f>
        <v>0</v>
      </c>
      <c r="D42" s="101">
        <f>C36</f>
        <v>0</v>
      </c>
      <c r="E42" s="115">
        <f>D42-C42</f>
        <v>0</v>
      </c>
      <c r="F42" s="166" t="str">
        <f>IF(D42&gt;=C42,"Compliant","Non-Compliant")</f>
        <v>Compliant</v>
      </c>
      <c r="G42" s="116"/>
      <c r="H42" s="354"/>
    </row>
    <row r="43" spans="1:8" s="87" customFormat="1" ht="20.25" customHeight="1" x14ac:dyDescent="0.2">
      <c r="A43" s="363" t="s">
        <v>1466</v>
      </c>
      <c r="B43" s="419">
        <f>1-B25</f>
        <v>0.78285670849061795</v>
      </c>
      <c r="C43" s="114">
        <f>B43*$E$12</f>
        <v>0</v>
      </c>
      <c r="D43" s="101">
        <f>C35+D42</f>
        <v>0</v>
      </c>
      <c r="E43" s="115">
        <f>D43-C43</f>
        <v>0</v>
      </c>
      <c r="F43" s="166" t="str">
        <f>IF(D43&gt;=C43,"Compliant","Non-Compliant")</f>
        <v>Compliant</v>
      </c>
      <c r="G43" s="116"/>
    </row>
    <row r="44" spans="1:8" s="87" customFormat="1" ht="31.5" customHeight="1" x14ac:dyDescent="0.2">
      <c r="A44" s="363" t="s">
        <v>1467</v>
      </c>
      <c r="B44" s="356">
        <f>1-B24</f>
        <v>0.8378618354018883</v>
      </c>
      <c r="C44" s="114">
        <f>B44*$E$12</f>
        <v>0</v>
      </c>
      <c r="D44" s="101">
        <f>C34+D43</f>
        <v>0</v>
      </c>
      <c r="E44" s="115">
        <f>D44-C44</f>
        <v>0</v>
      </c>
      <c r="F44" s="166" t="str">
        <f>IF(D44&gt;=C44,"Compliant","Non-Compliant")</f>
        <v>Compliant</v>
      </c>
      <c r="G44" s="116"/>
    </row>
    <row r="45" spans="1:8" s="87" customFormat="1" ht="33" customHeight="1" x14ac:dyDescent="0.2">
      <c r="A45" s="363" t="s">
        <v>1468</v>
      </c>
      <c r="B45" s="419">
        <v>1</v>
      </c>
      <c r="C45" s="114">
        <f>B45*$E$12</f>
        <v>0</v>
      </c>
      <c r="D45" s="101">
        <f>C33+D44</f>
        <v>0</v>
      </c>
      <c r="E45" s="115">
        <f>D45-C45</f>
        <v>0</v>
      </c>
      <c r="F45" s="166" t="str">
        <f>IF(D45&gt;=C45,"Compliant","Non-Compliant")</f>
        <v>Compliant</v>
      </c>
      <c r="G45" s="116"/>
    </row>
    <row r="46" spans="1:8" ht="15.75" x14ac:dyDescent="0.25">
      <c r="A46" s="91"/>
      <c r="B46" s="92"/>
      <c r="C46" s="92"/>
      <c r="D46" s="93"/>
    </row>
    <row r="48" spans="1:8" ht="38.25" customHeight="1" x14ac:dyDescent="0.2">
      <c r="A48" s="483" t="s">
        <v>1168</v>
      </c>
      <c r="B48" s="519"/>
      <c r="C48" s="519"/>
      <c r="D48" s="519"/>
      <c r="E48" s="519"/>
      <c r="F48" s="118"/>
    </row>
    <row r="49" spans="1:7" ht="81" customHeight="1" x14ac:dyDescent="0.2">
      <c r="A49" s="119" t="s">
        <v>771</v>
      </c>
      <c r="B49" s="119" t="s">
        <v>299</v>
      </c>
      <c r="C49" s="119" t="s">
        <v>772</v>
      </c>
      <c r="D49" s="119" t="s">
        <v>773</v>
      </c>
      <c r="E49" s="119" t="s">
        <v>148</v>
      </c>
      <c r="F49" s="28"/>
      <c r="G49" s="31"/>
    </row>
    <row r="50" spans="1:7" x14ac:dyDescent="0.2">
      <c r="A50" s="120" t="s">
        <v>769</v>
      </c>
      <c r="B50" s="401">
        <f>F11</f>
        <v>0</v>
      </c>
      <c r="C50" s="121">
        <f>I_Phys_Res_Import_RA_Res!$Q4+III_Demand_Response!$P5*1.15</f>
        <v>0</v>
      </c>
      <c r="D50" s="122">
        <f>C50-B50</f>
        <v>0</v>
      </c>
      <c r="E50" s="122">
        <f>IF(D50&gt;=0,0,ABS(D50))</f>
        <v>0</v>
      </c>
      <c r="F50" s="28"/>
    </row>
    <row r="51" spans="1:7" x14ac:dyDescent="0.2">
      <c r="A51" s="120" t="s">
        <v>770</v>
      </c>
      <c r="B51" s="401">
        <f>E11</f>
        <v>0</v>
      </c>
      <c r="C51" s="121">
        <f>I_Phys_Res_Import_RA_Res!$R4+III_Demand_Response!$Q5*1.15</f>
        <v>0</v>
      </c>
      <c r="D51" s="122">
        <f>C51-B51</f>
        <v>0</v>
      </c>
      <c r="E51" s="122">
        <f>IF(D51&gt;=0,0,ABS(D51))</f>
        <v>0</v>
      </c>
      <c r="F51" s="28"/>
    </row>
    <row r="52" spans="1:7" x14ac:dyDescent="0.2">
      <c r="A52" s="123"/>
      <c r="B52" s="123"/>
      <c r="C52" s="123"/>
      <c r="D52" s="123"/>
      <c r="E52" s="123"/>
      <c r="F52" s="123"/>
    </row>
    <row r="53" spans="1:7" ht="39" customHeight="1" x14ac:dyDescent="0.2">
      <c r="A53" s="485" t="s">
        <v>149</v>
      </c>
      <c r="B53" s="486"/>
      <c r="C53" s="486"/>
      <c r="D53" s="486"/>
      <c r="E53" s="124"/>
      <c r="F53" s="124"/>
    </row>
    <row r="54" spans="1:7" ht="58.5" customHeight="1" x14ac:dyDescent="0.2">
      <c r="A54" s="119" t="s">
        <v>775</v>
      </c>
      <c r="B54" s="119" t="s">
        <v>774</v>
      </c>
      <c r="C54" s="119" t="s">
        <v>148</v>
      </c>
      <c r="D54" s="119" t="s">
        <v>147</v>
      </c>
      <c r="E54" s="125"/>
      <c r="F54" s="125"/>
    </row>
    <row r="55" spans="1:7" x14ac:dyDescent="0.2">
      <c r="A55" s="120" t="s">
        <v>762</v>
      </c>
      <c r="B55" s="401">
        <f>'Summary Year Ahead'!B56</f>
        <v>0</v>
      </c>
      <c r="C55" s="400">
        <f>E50</f>
        <v>0</v>
      </c>
      <c r="D55" s="165">
        <f>IF(C55&lt;=B55,0,C55-B55)</f>
        <v>0</v>
      </c>
      <c r="E55" s="123"/>
      <c r="F55" s="123"/>
    </row>
    <row r="56" spans="1:7" x14ac:dyDescent="0.2">
      <c r="A56" s="120" t="s">
        <v>763</v>
      </c>
      <c r="B56" s="401">
        <f>'Summary Year Ahead'!B57</f>
        <v>0</v>
      </c>
      <c r="C56" s="400">
        <f>E51</f>
        <v>0</v>
      </c>
      <c r="D56" s="165">
        <f>IF(C56&lt;=B56,0,C56-B56)</f>
        <v>0</v>
      </c>
      <c r="E56" s="123"/>
      <c r="F56" s="123"/>
    </row>
    <row r="57" spans="1:7" x14ac:dyDescent="0.2">
      <c r="A57" s="126"/>
      <c r="B57" s="126"/>
      <c r="C57" s="126"/>
      <c r="D57" s="126"/>
      <c r="E57" s="126"/>
      <c r="F57" s="126"/>
    </row>
    <row r="58" spans="1:7" ht="39" customHeight="1" x14ac:dyDescent="0.25">
      <c r="A58" s="516" t="s">
        <v>803</v>
      </c>
      <c r="B58" s="517"/>
      <c r="C58" s="517"/>
      <c r="D58" s="518"/>
      <c r="E58" s="126"/>
      <c r="F58" s="126"/>
    </row>
    <row r="59" spans="1:7" ht="84" customHeight="1" x14ac:dyDescent="0.2">
      <c r="A59" s="234" t="s">
        <v>659</v>
      </c>
      <c r="B59" s="234" t="s">
        <v>1762</v>
      </c>
      <c r="C59" s="234" t="s">
        <v>1763</v>
      </c>
      <c r="D59" s="234" t="s">
        <v>1045</v>
      </c>
      <c r="E59" s="126"/>
      <c r="F59" s="126"/>
    </row>
    <row r="60" spans="1:7" s="128" customFormat="1" ht="18.75" x14ac:dyDescent="0.4">
      <c r="A60" s="231" t="s">
        <v>1098</v>
      </c>
      <c r="B60" s="437">
        <f>ROUND('LSE Allocations'!J90+'LSE Allocations'!J73-'LSE Allocations'!K48,0)</f>
        <v>0</v>
      </c>
      <c r="C60" s="122">
        <f>SUMIF(I_Phys_Res_Import_RA_Res!P:P,A60,I_Phys_Res_Import_RA_Res!E:E)</f>
        <v>0</v>
      </c>
      <c r="D60" s="233">
        <f>IF(C60&gt;=B60,C60-B60,C60-B60)</f>
        <v>0</v>
      </c>
      <c r="E60" s="127"/>
      <c r="F60" s="127"/>
    </row>
    <row r="61" spans="1:7" s="128" customFormat="1" ht="18.75" x14ac:dyDescent="0.4">
      <c r="A61" s="232" t="s">
        <v>949</v>
      </c>
      <c r="B61" s="437">
        <f>ROUND('LSE Allocations'!J91+'LSE Allocations'!J74-'LSE Allocations'!K49,0)</f>
        <v>0</v>
      </c>
      <c r="C61" s="122">
        <f>SUMIF(I_Phys_Res_Import_RA_Res!P:P,A61,I_Phys_Res_Import_RA_Res!E:E)</f>
        <v>0</v>
      </c>
      <c r="D61" s="233">
        <f>IF(C61&gt;=B61,C61-B61,C61-B61)</f>
        <v>0</v>
      </c>
    </row>
    <row r="62" spans="1:7" ht="15.75" x14ac:dyDescent="0.25">
      <c r="A62" s="232" t="s">
        <v>1451</v>
      </c>
      <c r="B62" s="437">
        <f>ROUND('LSE Allocations'!J92+'LSE Allocations'!J75-'LSE Allocations'!K56,0)</f>
        <v>0</v>
      </c>
      <c r="C62" s="122">
        <f>SUMIF(I_Phys_Res_Import_RA_Res!P:P,A62,I_Phys_Res_Import_RA_Res!E:E)</f>
        <v>0</v>
      </c>
      <c r="D62" s="233">
        <f>IF(C62&gt;=B62,C62-B62,C62-B62)</f>
        <v>0</v>
      </c>
    </row>
    <row r="63" spans="1:7" ht="15.75" x14ac:dyDescent="0.25">
      <c r="A63" s="232" t="s">
        <v>1113</v>
      </c>
      <c r="B63" s="437">
        <f>ROUND('LSE Allocations'!J93+'LSE Allocations'!J76-'LSE Allocations'!K62,0)</f>
        <v>0</v>
      </c>
      <c r="C63" s="122">
        <f>SUMIF(I_Phys_Res_Import_RA_Res!P:P,A63,I_Phys_Res_Import_RA_Res!E:E)</f>
        <v>0</v>
      </c>
      <c r="D63" s="233">
        <f>IF(C63&gt;=B63,C63-B63,C63-B63)</f>
        <v>0</v>
      </c>
    </row>
    <row r="64" spans="1:7" ht="15.75" x14ac:dyDescent="0.25">
      <c r="A64" s="232" t="s">
        <v>341</v>
      </c>
      <c r="B64" s="437">
        <f>ROUND('LSE Allocations'!J94+'LSE Allocations'!J77-'LSE Allocations'!K63,0)</f>
        <v>0</v>
      </c>
      <c r="C64" s="122">
        <f>SUMIF(I_Phys_Res_Import_RA_Res!P:P,A64,I_Phys_Res_Import_RA_Res!E:E)</f>
        <v>0</v>
      </c>
      <c r="D64" s="233">
        <f>IF(C64&gt;=B64,C64-B64,C64-B64)</f>
        <v>0</v>
      </c>
    </row>
    <row r="65" spans="1:5" x14ac:dyDescent="0.2">
      <c r="E65" s="126"/>
    </row>
    <row r="66" spans="1:5" ht="38.25" customHeight="1" x14ac:dyDescent="0.25">
      <c r="A66" s="514" t="s">
        <v>1757</v>
      </c>
      <c r="B66" s="515"/>
      <c r="C66" s="515"/>
      <c r="D66" s="515"/>
      <c r="E66" s="409"/>
    </row>
    <row r="67" spans="1:5" ht="38.25" x14ac:dyDescent="0.2">
      <c r="A67" s="438" t="s">
        <v>1756</v>
      </c>
      <c r="B67" s="439" t="s">
        <v>1586</v>
      </c>
      <c r="C67" s="439" t="s">
        <v>1584</v>
      </c>
      <c r="D67" s="439" t="s">
        <v>1587</v>
      </c>
      <c r="E67" s="126"/>
    </row>
    <row r="68" spans="1:5" ht="15.75" x14ac:dyDescent="0.25">
      <c r="A68" s="412">
        <f>$E$4</f>
        <v>41640</v>
      </c>
      <c r="B68" s="440">
        <f>ROUND(HLOOKUP($E$4,'LSE Allocations'!$D$98:$O$99, 2, FALSE),0)</f>
        <v>0</v>
      </c>
      <c r="C68" s="410">
        <f>I_Phys_Res_Import_RA_Res!$F$4</f>
        <v>0</v>
      </c>
      <c r="D68" s="233">
        <f>IF(C68&gt;=B68,C68-B68,C68-B68)</f>
        <v>0</v>
      </c>
    </row>
    <row r="92" ht="63.75" customHeight="1" x14ac:dyDescent="0.2"/>
  </sheetData>
  <sheetProtection selectLockedCells="1"/>
  <mergeCells count="21">
    <mergeCell ref="A6:D6"/>
    <mergeCell ref="A7:D7"/>
    <mergeCell ref="A11:D11"/>
    <mergeCell ref="E12:F12"/>
    <mergeCell ref="A39:F39"/>
    <mergeCell ref="A12:D12"/>
    <mergeCell ref="A10:D10"/>
    <mergeCell ref="A30:D30"/>
    <mergeCell ref="A21:F21"/>
    <mergeCell ref="A14:H14"/>
    <mergeCell ref="A5:D5"/>
    <mergeCell ref="A2:F2"/>
    <mergeCell ref="E4:F4"/>
    <mergeCell ref="A3:F3"/>
    <mergeCell ref="A4:D4"/>
    <mergeCell ref="A66:D66"/>
    <mergeCell ref="A58:D58"/>
    <mergeCell ref="A53:D53"/>
    <mergeCell ref="A8:D8"/>
    <mergeCell ref="A9:D9"/>
    <mergeCell ref="A48:E48"/>
  </mergeCells>
  <phoneticPr fontId="6" type="noConversion"/>
  <conditionalFormatting sqref="D55:D56">
    <cfRule type="cellIs" dxfId="6" priority="4" stopIfTrue="1" operator="lessThanOrEqual">
      <formula>0</formula>
    </cfRule>
    <cfRule type="cellIs" dxfId="5" priority="5" stopIfTrue="1" operator="greaterThan">
      <formula>0</formula>
    </cfRule>
  </conditionalFormatting>
  <conditionalFormatting sqref="F42:F45">
    <cfRule type="cellIs" dxfId="4" priority="3" operator="equal">
      <formula>"""Non-Compliant"""</formula>
    </cfRule>
    <cfRule type="cellIs" dxfId="3" priority="6" stopIfTrue="1" operator="equal">
      <formula>"Compliant"</formula>
    </cfRule>
    <cfRule type="cellIs" dxfId="2" priority="7" stopIfTrue="1" operator="equal">
      <formula>"Non-Compliant"</formula>
    </cfRule>
  </conditionalFormatting>
  <conditionalFormatting sqref="D60:D64">
    <cfRule type="cellIs" dxfId="1" priority="12" stopIfTrue="1" operator="lessThan">
      <formula>0</formula>
    </cfRule>
  </conditionalFormatting>
  <conditionalFormatting sqref="D68">
    <cfRule type="cellIs" dxfId="0" priority="1" stopIfTrue="1" operator="lessThan">
      <formula>0</formula>
    </cfRule>
  </conditionalFormatting>
  <pageMargins left="0.75" right="0.75" top="1" bottom="1" header="0.5" footer="0.5"/>
  <pageSetup scale="51" fitToWidth="75" orientation="landscape" r:id="rId1"/>
  <headerFooter alignWithMargins="0">
    <oddHeader>Page &amp;P&amp;R3PRMA_May_10</oddHeader>
    <oddFooter>Page &amp;P&amp;R&amp;Z&amp;F</oddFooter>
  </headerFooter>
  <rowBreaks count="1" manualBreakCount="1">
    <brk id="2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S37"/>
  <sheetViews>
    <sheetView showGridLines="0" zoomScale="85" zoomScaleNormal="85" workbookViewId="0">
      <selection activeCell="C8" sqref="C8"/>
    </sheetView>
  </sheetViews>
  <sheetFormatPr defaultRowHeight="12.75" x14ac:dyDescent="0.2"/>
  <cols>
    <col min="1" max="1" width="5" customWidth="1"/>
    <col min="2" max="2" width="13" style="10" customWidth="1"/>
    <col min="3" max="3" width="16.42578125" style="10" customWidth="1"/>
    <col min="4" max="4" width="10.28515625" style="135" customWidth="1"/>
    <col min="5" max="5" width="7.5703125" customWidth="1"/>
    <col min="6" max="6" width="14.7109375" customWidth="1"/>
    <col min="7" max="7" width="14.28515625" style="135" customWidth="1"/>
    <col min="8" max="8" width="13.5703125" style="135" customWidth="1"/>
    <col min="9" max="9" width="10.7109375" style="10" bestFit="1" customWidth="1"/>
    <col min="10" max="10" width="13.85546875" customWidth="1"/>
    <col min="11" max="11" width="7.7109375" style="10" customWidth="1"/>
    <col min="12" max="12" width="7.42578125" customWidth="1"/>
    <col min="13" max="13" width="7.85546875" customWidth="1"/>
    <col min="14" max="14" width="7.5703125" customWidth="1"/>
    <col min="15" max="15" width="8.7109375" style="135" customWidth="1"/>
    <col min="16" max="16" width="14" style="279" customWidth="1"/>
    <col min="19" max="19" width="9.7109375" bestFit="1" customWidth="1"/>
  </cols>
  <sheetData>
    <row r="1" spans="1:19" ht="18.75" customHeight="1" thickBot="1" x14ac:dyDescent="0.3">
      <c r="A1" s="542" t="s">
        <v>508</v>
      </c>
      <c r="B1" s="543"/>
      <c r="C1" s="543"/>
      <c r="D1" s="544"/>
      <c r="E1" s="545" t="s">
        <v>657</v>
      </c>
      <c r="F1" s="546"/>
      <c r="G1" s="547"/>
      <c r="H1" s="547"/>
      <c r="I1" s="327"/>
      <c r="J1" s="405" t="s">
        <v>1346</v>
      </c>
      <c r="K1" s="406">
        <f>Certification!B3</f>
        <v>41640</v>
      </c>
      <c r="L1" s="204"/>
      <c r="M1" s="204"/>
      <c r="N1" s="204"/>
      <c r="Q1" s="538" t="s">
        <v>1167</v>
      </c>
      <c r="R1" s="539"/>
    </row>
    <row r="2" spans="1:19" s="15" customFormat="1" ht="38.25" customHeight="1" thickBot="1" x14ac:dyDescent="0.3">
      <c r="A2" s="548" t="s">
        <v>1388</v>
      </c>
      <c r="B2" s="549"/>
      <c r="C2" s="549"/>
      <c r="D2" s="549"/>
      <c r="E2" s="549"/>
      <c r="F2" s="549"/>
      <c r="G2" s="549"/>
      <c r="H2" s="549"/>
      <c r="I2" s="549"/>
      <c r="J2" s="550"/>
      <c r="K2" s="535" t="s">
        <v>939</v>
      </c>
      <c r="L2" s="536"/>
      <c r="M2" s="536"/>
      <c r="N2" s="537"/>
      <c r="O2" s="326"/>
      <c r="P2" s="326"/>
      <c r="Q2" s="540"/>
      <c r="R2" s="541"/>
    </row>
    <row r="3" spans="1:19" s="11" customFormat="1" ht="54" customHeight="1" thickBot="1" x14ac:dyDescent="0.25">
      <c r="A3" s="205"/>
      <c r="B3" s="26" t="s">
        <v>46</v>
      </c>
      <c r="C3" s="26" t="s">
        <v>151</v>
      </c>
      <c r="D3" s="206" t="s">
        <v>646</v>
      </c>
      <c r="E3" s="26" t="s">
        <v>1378</v>
      </c>
      <c r="F3" s="431" t="s">
        <v>1686</v>
      </c>
      <c r="G3" s="26" t="s">
        <v>644</v>
      </c>
      <c r="H3" s="26" t="s">
        <v>645</v>
      </c>
      <c r="I3" s="26" t="s">
        <v>643</v>
      </c>
      <c r="J3" s="26" t="s">
        <v>1386</v>
      </c>
      <c r="K3" s="310" t="s">
        <v>940</v>
      </c>
      <c r="L3" s="310" t="s">
        <v>941</v>
      </c>
      <c r="M3" s="311" t="s">
        <v>942</v>
      </c>
      <c r="N3" s="310" t="s">
        <v>943</v>
      </c>
      <c r="O3" s="26" t="s">
        <v>768</v>
      </c>
      <c r="P3" s="217" t="s">
        <v>659</v>
      </c>
      <c r="Q3" s="12" t="s">
        <v>1092</v>
      </c>
      <c r="R3" s="427" t="s">
        <v>1097</v>
      </c>
      <c r="S3" s="432" t="s">
        <v>1687</v>
      </c>
    </row>
    <row r="4" spans="1:19" ht="13.5" thickBot="1" x14ac:dyDescent="0.25">
      <c r="A4" s="207" t="s">
        <v>1185</v>
      </c>
      <c r="B4" s="210"/>
      <c r="C4" s="267"/>
      <c r="D4" s="209">
        <f>SUM(D5:D373)</f>
        <v>0</v>
      </c>
      <c r="E4" s="214">
        <f>SUM(E5:E374)</f>
        <v>0</v>
      </c>
      <c r="F4" s="214">
        <f>SUM(F5:F374)</f>
        <v>0</v>
      </c>
      <c r="G4" s="211"/>
      <c r="H4" s="210"/>
      <c r="I4" s="208"/>
      <c r="J4" s="214"/>
      <c r="K4" s="212">
        <f>SUM(K5:K374)</f>
        <v>0</v>
      </c>
      <c r="L4" s="212">
        <f>SUM(L5:L374)</f>
        <v>0</v>
      </c>
      <c r="M4" s="213">
        <f>SUM(M5:M374)</f>
        <v>0</v>
      </c>
      <c r="N4" s="214">
        <f>SUM(N5:N374)</f>
        <v>0</v>
      </c>
      <c r="O4" s="210"/>
      <c r="P4" s="283"/>
      <c r="Q4" s="23">
        <f>SUMIF($O:$O,Q3,$D:$D)</f>
        <v>0</v>
      </c>
      <c r="R4" s="428">
        <f>SUMIF($O:$O,R3,$D:$D)</f>
        <v>0</v>
      </c>
      <c r="S4" s="411"/>
    </row>
    <row r="5" spans="1:19" x14ac:dyDescent="0.2">
      <c r="A5" s="204"/>
      <c r="B5" s="272"/>
      <c r="C5" s="215" t="s">
        <v>160</v>
      </c>
      <c r="D5" s="265">
        <f>SUM(L5:N5)</f>
        <v>0</v>
      </c>
      <c r="E5" s="312"/>
      <c r="F5" s="312"/>
      <c r="G5" s="131"/>
      <c r="H5" s="25"/>
      <c r="I5" s="129"/>
      <c r="J5" s="312"/>
      <c r="L5" s="312"/>
      <c r="M5" s="312"/>
      <c r="N5" s="312"/>
      <c r="O5" s="442" t="str">
        <f>VLOOKUP(C5,'ID and Local Area'!A:D,3,FALSE)</f>
        <v xml:space="preserve"> </v>
      </c>
      <c r="P5" s="443" t="str">
        <f>VLOOKUP(C5,'ID and Local Area'!A:D,4,FALSE)</f>
        <v xml:space="preserve"> </v>
      </c>
      <c r="S5" s="429" t="str">
        <f>IF(ISNA(VLOOKUP($C5,'ID and Local Area'!$I$2:$I$267,1,FALSE)),"no","yes")</f>
        <v>no</v>
      </c>
    </row>
    <row r="6" spans="1:19" x14ac:dyDescent="0.2">
      <c r="A6" s="204"/>
      <c r="B6" s="274"/>
      <c r="C6" s="215" t="s">
        <v>160</v>
      </c>
      <c r="D6" s="265">
        <f>SUM(K6:N6)</f>
        <v>0</v>
      </c>
      <c r="E6" s="312"/>
      <c r="F6" s="312"/>
      <c r="G6" s="131"/>
      <c r="H6" s="25"/>
      <c r="I6" s="275"/>
      <c r="J6" s="312"/>
      <c r="K6" s="312"/>
      <c r="M6" s="312"/>
      <c r="N6" s="312"/>
      <c r="O6" s="393" t="str">
        <f>VLOOKUP(C6,'ID and Local Area'!A:D,3,FALSE)</f>
        <v xml:space="preserve"> </v>
      </c>
      <c r="P6" s="275" t="str">
        <f>VLOOKUP(C6,'ID and Local Area'!A:D,4,FALSE)</f>
        <v xml:space="preserve"> </v>
      </c>
      <c r="S6" s="429" t="str">
        <f>IF(ISNA(VLOOKUP($C6,'ID and Local Area'!$I$2:$I$267,1,0)),"no","yes")</f>
        <v>no</v>
      </c>
    </row>
    <row r="7" spans="1:19" ht="12.75" customHeight="1" x14ac:dyDescent="0.2">
      <c r="A7" s="204"/>
      <c r="B7" s="273"/>
      <c r="C7" s="215" t="s">
        <v>160</v>
      </c>
      <c r="D7" s="265">
        <f t="shared" ref="D7:D36" si="0">SUM(K7:N7)</f>
        <v>0</v>
      </c>
      <c r="E7" s="312"/>
      <c r="F7" s="312"/>
      <c r="G7" s="131"/>
      <c r="H7" s="25"/>
      <c r="I7" s="275"/>
      <c r="J7" s="312"/>
      <c r="K7" s="312"/>
      <c r="L7" s="312"/>
      <c r="M7" s="312"/>
      <c r="N7" s="312"/>
      <c r="O7" s="393" t="str">
        <f>VLOOKUP(C7,'ID and Local Area'!A:D,3,FALSE)</f>
        <v xml:space="preserve"> </v>
      </c>
      <c r="P7" s="275" t="str">
        <f>VLOOKUP(C7,'ID and Local Area'!A:D,4,FALSE)</f>
        <v xml:space="preserve"> </v>
      </c>
      <c r="S7" s="429" t="str">
        <f>IF(ISNA(VLOOKUP($C7,'ID and Local Area'!$I$2:$I$267,1,0)),"no","yes")</f>
        <v>no</v>
      </c>
    </row>
    <row r="8" spans="1:19" x14ac:dyDescent="0.2">
      <c r="A8" s="204"/>
      <c r="B8" s="273"/>
      <c r="C8" s="215" t="s">
        <v>160</v>
      </c>
      <c r="D8" s="265">
        <f t="shared" si="0"/>
        <v>0</v>
      </c>
      <c r="E8" s="312"/>
      <c r="F8" s="312"/>
      <c r="G8" s="131"/>
      <c r="H8" s="25"/>
      <c r="I8" s="275"/>
      <c r="J8" s="312"/>
      <c r="K8" s="312"/>
      <c r="L8" s="312"/>
      <c r="M8" s="312"/>
      <c r="N8" s="312"/>
      <c r="O8" s="393" t="str">
        <f>VLOOKUP(C8,'ID and Local Area'!A:D,3,FALSE)</f>
        <v xml:space="preserve"> </v>
      </c>
      <c r="P8" s="275" t="str">
        <f>VLOOKUP(C8,'ID and Local Area'!A:D,4,FALSE)</f>
        <v xml:space="preserve"> </v>
      </c>
      <c r="S8" s="429" t="str">
        <f>IF(ISNA(VLOOKUP($C8,'ID and Local Area'!$I$2:$I$267,1,0)),"no","yes")</f>
        <v>no</v>
      </c>
    </row>
    <row r="9" spans="1:19" ht="12.75" customHeight="1" x14ac:dyDescent="0.2">
      <c r="A9" s="204"/>
      <c r="B9" s="273"/>
      <c r="C9" s="215" t="s">
        <v>160</v>
      </c>
      <c r="D9" s="265">
        <f t="shared" si="0"/>
        <v>0</v>
      </c>
      <c r="E9" s="312"/>
      <c r="F9" s="312"/>
      <c r="G9" s="131"/>
      <c r="H9" s="25"/>
      <c r="I9" s="275"/>
      <c r="J9" s="312"/>
      <c r="K9" s="312"/>
      <c r="L9" s="312"/>
      <c r="M9" s="312"/>
      <c r="N9" s="312"/>
      <c r="O9" s="393" t="str">
        <f>VLOOKUP(C9,'ID and Local Area'!A:D,3,FALSE)</f>
        <v xml:space="preserve"> </v>
      </c>
      <c r="P9" s="275" t="str">
        <f>VLOOKUP(C9,'ID and Local Area'!A:D,4,FALSE)</f>
        <v xml:space="preserve"> </v>
      </c>
      <c r="S9" s="429" t="str">
        <f>IF(ISNA(VLOOKUP($C9,'ID and Local Area'!$I$2:$I$267,1,0)),"no","yes")</f>
        <v>no</v>
      </c>
    </row>
    <row r="10" spans="1:19" x14ac:dyDescent="0.2">
      <c r="A10" s="204"/>
      <c r="B10" s="273"/>
      <c r="C10" s="215" t="s">
        <v>160</v>
      </c>
      <c r="D10" s="265">
        <f t="shared" si="0"/>
        <v>0</v>
      </c>
      <c r="E10" s="312"/>
      <c r="F10" s="312"/>
      <c r="G10" s="131"/>
      <c r="H10" s="25"/>
      <c r="I10" s="275"/>
      <c r="J10" s="312"/>
      <c r="K10" s="312"/>
      <c r="L10" s="312"/>
      <c r="M10" s="312"/>
      <c r="N10" s="312"/>
      <c r="O10" s="393" t="str">
        <f>VLOOKUP(C10,'ID and Local Area'!A:D,3,FALSE)</f>
        <v xml:space="preserve"> </v>
      </c>
      <c r="P10" s="275" t="str">
        <f>VLOOKUP(C10,'ID and Local Area'!A:D,4,FALSE)</f>
        <v xml:space="preserve"> </v>
      </c>
      <c r="S10" s="429" t="str">
        <f>IF(ISNA(VLOOKUP($C10,'ID and Local Area'!$I$2:$I$267,1,0)),"no","yes")</f>
        <v>no</v>
      </c>
    </row>
    <row r="11" spans="1:19" x14ac:dyDescent="0.2">
      <c r="A11" s="204"/>
      <c r="B11" s="273"/>
      <c r="C11" s="215" t="s">
        <v>160</v>
      </c>
      <c r="D11" s="265">
        <f t="shared" si="0"/>
        <v>0</v>
      </c>
      <c r="E11" s="312"/>
      <c r="F11" s="312"/>
      <c r="G11" s="131"/>
      <c r="H11" s="25"/>
      <c r="I11" s="275"/>
      <c r="J11" s="312"/>
      <c r="K11" s="312"/>
      <c r="L11" s="312"/>
      <c r="M11" s="312"/>
      <c r="N11" s="312"/>
      <c r="O11" s="393" t="str">
        <f>VLOOKUP(C11,'ID and Local Area'!A:D,3,FALSE)</f>
        <v xml:space="preserve"> </v>
      </c>
      <c r="P11" s="275" t="str">
        <f>VLOOKUP(C11,'ID and Local Area'!A:D,4,FALSE)</f>
        <v xml:space="preserve"> </v>
      </c>
      <c r="S11" s="429" t="str">
        <f>IF(ISNA(VLOOKUP($C11,'ID and Local Area'!$I$2:$I$267,1,0)),"no","yes")</f>
        <v>no</v>
      </c>
    </row>
    <row r="12" spans="1:19" x14ac:dyDescent="0.2">
      <c r="A12" s="204"/>
      <c r="B12" s="273"/>
      <c r="C12" s="215" t="s">
        <v>160</v>
      </c>
      <c r="D12" s="265">
        <f t="shared" si="0"/>
        <v>0</v>
      </c>
      <c r="E12" s="312"/>
      <c r="F12" s="312"/>
      <c r="G12" s="131"/>
      <c r="H12" s="25"/>
      <c r="I12" s="275"/>
      <c r="J12" s="312"/>
      <c r="K12" s="312"/>
      <c r="L12" s="312"/>
      <c r="M12" s="312"/>
      <c r="N12" s="312"/>
      <c r="O12" s="393" t="str">
        <f>VLOOKUP(C12,'ID and Local Area'!A:D,3,FALSE)</f>
        <v xml:space="preserve"> </v>
      </c>
      <c r="P12" s="275" t="str">
        <f>VLOOKUP(C12,'ID and Local Area'!A:D,4,FALSE)</f>
        <v xml:space="preserve"> </v>
      </c>
      <c r="S12" s="429" t="str">
        <f>IF(ISNA(VLOOKUP($C12,'ID and Local Area'!$I$2:$I$267,1,0)),"no","yes")</f>
        <v>no</v>
      </c>
    </row>
    <row r="13" spans="1:19" x14ac:dyDescent="0.2">
      <c r="A13" s="204"/>
      <c r="B13" s="273"/>
      <c r="C13" s="215" t="s">
        <v>160</v>
      </c>
      <c r="D13" s="265">
        <f t="shared" si="0"/>
        <v>0</v>
      </c>
      <c r="E13" s="312"/>
      <c r="F13" s="312"/>
      <c r="G13" s="131"/>
      <c r="H13" s="25"/>
      <c r="I13" s="275"/>
      <c r="J13" s="312"/>
      <c r="K13" s="312"/>
      <c r="L13" s="312"/>
      <c r="M13" s="312"/>
      <c r="N13" s="312"/>
      <c r="O13" s="393" t="str">
        <f>VLOOKUP(C13,'ID and Local Area'!A:D,3,FALSE)</f>
        <v xml:space="preserve"> </v>
      </c>
      <c r="P13" s="275" t="str">
        <f>VLOOKUP(C13,'ID and Local Area'!A:D,4,FALSE)</f>
        <v xml:space="preserve"> </v>
      </c>
      <c r="S13" s="429" t="str">
        <f>IF(ISNA(VLOOKUP($C13,'ID and Local Area'!$I$2:$I$267,1,0)),"no","yes")</f>
        <v>no</v>
      </c>
    </row>
    <row r="14" spans="1:19" x14ac:dyDescent="0.2">
      <c r="A14" s="204"/>
      <c r="B14" s="273"/>
      <c r="C14" s="215" t="s">
        <v>160</v>
      </c>
      <c r="D14" s="265">
        <f t="shared" si="0"/>
        <v>0</v>
      </c>
      <c r="E14" s="312"/>
      <c r="F14" s="312"/>
      <c r="G14" s="380"/>
      <c r="H14" s="25"/>
      <c r="I14" s="129"/>
      <c r="J14" s="313"/>
      <c r="K14" s="313"/>
      <c r="L14" s="316"/>
      <c r="M14" s="313"/>
      <c r="N14" s="313"/>
      <c r="O14" s="393" t="str">
        <f>VLOOKUP(C14,'ID and Local Area'!A:D,3,FALSE)</f>
        <v xml:space="preserve"> </v>
      </c>
      <c r="P14" s="275" t="str">
        <f>VLOOKUP(C14,'ID and Local Area'!A:D,4,FALSE)</f>
        <v xml:space="preserve"> </v>
      </c>
      <c r="S14" s="429" t="str">
        <f>IF(ISNA(VLOOKUP($C14,'ID and Local Area'!$I$2:$I$267,1,0)),"no","yes")</f>
        <v>no</v>
      </c>
    </row>
    <row r="15" spans="1:19" x14ac:dyDescent="0.2">
      <c r="A15" s="204"/>
      <c r="B15" s="273"/>
      <c r="C15" s="215" t="s">
        <v>160</v>
      </c>
      <c r="D15" s="265">
        <f t="shared" si="0"/>
        <v>0</v>
      </c>
      <c r="E15" s="312"/>
      <c r="F15" s="312"/>
      <c r="G15" s="131"/>
      <c r="H15" s="25"/>
      <c r="I15" s="129"/>
      <c r="J15" s="314"/>
      <c r="K15" s="314"/>
      <c r="L15" s="314"/>
      <c r="M15" s="317"/>
      <c r="N15" s="314"/>
      <c r="O15" s="393" t="str">
        <f>VLOOKUP(C15,'ID and Local Area'!A:D,3,FALSE)</f>
        <v xml:space="preserve"> </v>
      </c>
      <c r="P15" s="275" t="str">
        <f>VLOOKUP(C15,'ID and Local Area'!A:D,4,FALSE)</f>
        <v xml:space="preserve"> </v>
      </c>
      <c r="S15" s="429" t="str">
        <f>IF(ISNA(VLOOKUP($C15,'ID and Local Area'!$I$2:$I$267,1,0)),"no","yes")</f>
        <v>no</v>
      </c>
    </row>
    <row r="16" spans="1:19" x14ac:dyDescent="0.2">
      <c r="A16" s="204"/>
      <c r="B16" s="273"/>
      <c r="C16" s="215" t="s">
        <v>160</v>
      </c>
      <c r="D16" s="265">
        <f t="shared" si="0"/>
        <v>0</v>
      </c>
      <c r="E16" s="312"/>
      <c r="F16" s="312"/>
      <c r="G16" s="131"/>
      <c r="H16" s="25"/>
      <c r="I16" s="24"/>
      <c r="J16" s="314"/>
      <c r="K16" s="314"/>
      <c r="L16" s="314"/>
      <c r="M16" s="317"/>
      <c r="N16" s="314"/>
      <c r="O16" s="393" t="str">
        <f>VLOOKUP(C16,'ID and Local Area'!A:D,3,FALSE)</f>
        <v xml:space="preserve"> </v>
      </c>
      <c r="P16" s="275" t="str">
        <f>VLOOKUP(C16,'ID and Local Area'!A:D,4,FALSE)</f>
        <v xml:space="preserve"> </v>
      </c>
      <c r="S16" s="429" t="str">
        <f>IF(ISNA(VLOOKUP($C16,'ID and Local Area'!$I$2:$I$267,1,0)),"no","yes")</f>
        <v>no</v>
      </c>
    </row>
    <row r="17" spans="1:19" x14ac:dyDescent="0.2">
      <c r="A17" s="204"/>
      <c r="B17" s="24"/>
      <c r="C17" s="215" t="s">
        <v>160</v>
      </c>
      <c r="D17" s="265">
        <f t="shared" si="0"/>
        <v>0</v>
      </c>
      <c r="E17" s="312"/>
      <c r="F17" s="312"/>
      <c r="G17" s="131"/>
      <c r="H17" s="25"/>
      <c r="I17" s="24"/>
      <c r="J17" s="315"/>
      <c r="K17" s="315"/>
      <c r="L17" s="315"/>
      <c r="M17" s="318"/>
      <c r="N17" s="315"/>
      <c r="O17" s="393" t="str">
        <f>VLOOKUP(C17,'ID and Local Area'!A:D,3,FALSE)</f>
        <v xml:space="preserve"> </v>
      </c>
      <c r="P17" s="275" t="str">
        <f>VLOOKUP(C17,'ID and Local Area'!A:D,4,FALSE)</f>
        <v xml:space="preserve"> </v>
      </c>
      <c r="S17" s="429" t="str">
        <f>IF(ISNA(VLOOKUP($C17,'ID and Local Area'!$I$2:$I$267,1,0)),"no","yes")</f>
        <v>no</v>
      </c>
    </row>
    <row r="18" spans="1:19" x14ac:dyDescent="0.2">
      <c r="A18" s="204"/>
      <c r="B18" s="24"/>
      <c r="C18" s="215" t="s">
        <v>160</v>
      </c>
      <c r="D18" s="265">
        <f t="shared" si="0"/>
        <v>0</v>
      </c>
      <c r="E18" s="312"/>
      <c r="F18" s="312"/>
      <c r="G18" s="131"/>
      <c r="H18" s="25"/>
      <c r="I18" s="24"/>
      <c r="J18" s="315"/>
      <c r="K18" s="315"/>
      <c r="L18" s="315"/>
      <c r="M18" s="318"/>
      <c r="N18" s="315"/>
      <c r="O18" s="393" t="str">
        <f>VLOOKUP(C18,'ID and Local Area'!A:D,3,FALSE)</f>
        <v xml:space="preserve"> </v>
      </c>
      <c r="P18" s="275" t="str">
        <f>VLOOKUP(C18,'ID and Local Area'!A:D,4,FALSE)</f>
        <v xml:space="preserve"> </v>
      </c>
      <c r="S18" s="429" t="str">
        <f>IF(ISNA(VLOOKUP($C18,'ID and Local Area'!$I$2:$I$267,1,0)),"no","yes")</f>
        <v>no</v>
      </c>
    </row>
    <row r="19" spans="1:19" x14ac:dyDescent="0.2">
      <c r="A19" s="204"/>
      <c r="B19" s="24"/>
      <c r="C19" s="215" t="s">
        <v>160</v>
      </c>
      <c r="D19" s="265">
        <f t="shared" si="0"/>
        <v>0</v>
      </c>
      <c r="E19" s="312"/>
      <c r="F19" s="312"/>
      <c r="G19" s="131"/>
      <c r="H19" s="25"/>
      <c r="I19" s="24"/>
      <c r="J19" s="315"/>
      <c r="K19" s="315"/>
      <c r="L19" s="315"/>
      <c r="M19" s="318"/>
      <c r="N19" s="315"/>
      <c r="O19" s="393" t="str">
        <f>VLOOKUP(C19,'ID and Local Area'!A:D,3,FALSE)</f>
        <v xml:space="preserve"> </v>
      </c>
      <c r="P19" s="275" t="str">
        <f>VLOOKUP(C19,'ID and Local Area'!A:D,4,FALSE)</f>
        <v xml:space="preserve"> </v>
      </c>
      <c r="S19" s="429" t="str">
        <f>IF(ISNA(VLOOKUP($C19,'ID and Local Area'!$I$2:$I$267,1,0)),"no","yes")</f>
        <v>no</v>
      </c>
    </row>
    <row r="20" spans="1:19" x14ac:dyDescent="0.2">
      <c r="A20" s="204"/>
      <c r="B20" s="24"/>
      <c r="C20" s="215" t="s">
        <v>160</v>
      </c>
      <c r="D20" s="265">
        <f t="shared" si="0"/>
        <v>0</v>
      </c>
      <c r="E20" s="312"/>
      <c r="F20" s="312"/>
      <c r="G20" s="131"/>
      <c r="H20" s="25"/>
      <c r="I20" s="24"/>
      <c r="J20" s="315"/>
      <c r="K20" s="315"/>
      <c r="L20" s="315"/>
      <c r="M20" s="318"/>
      <c r="N20" s="315"/>
      <c r="O20" s="393" t="str">
        <f>VLOOKUP(C20,'ID and Local Area'!A:D,3,FALSE)</f>
        <v xml:space="preserve"> </v>
      </c>
      <c r="P20" s="275" t="str">
        <f>VLOOKUP(C20,'ID and Local Area'!A:D,4,FALSE)</f>
        <v xml:space="preserve"> </v>
      </c>
      <c r="S20" s="429" t="str">
        <f>IF(ISNA(VLOOKUP($C20,'ID and Local Area'!$I$2:$I$267,1,0)),"no","yes")</f>
        <v>no</v>
      </c>
    </row>
    <row r="21" spans="1:19" x14ac:dyDescent="0.2">
      <c r="A21" s="204"/>
      <c r="B21" s="24"/>
      <c r="C21" s="215" t="s">
        <v>160</v>
      </c>
      <c r="D21" s="265">
        <f t="shared" si="0"/>
        <v>0</v>
      </c>
      <c r="E21" s="312"/>
      <c r="F21" s="312"/>
      <c r="G21" s="131"/>
      <c r="H21" s="25"/>
      <c r="I21" s="24"/>
      <c r="J21" s="315"/>
      <c r="K21" s="315"/>
      <c r="L21" s="315"/>
      <c r="M21" s="318"/>
      <c r="N21" s="315"/>
      <c r="O21" s="393" t="str">
        <f>VLOOKUP(C21,'ID and Local Area'!A:D,3,FALSE)</f>
        <v xml:space="preserve"> </v>
      </c>
      <c r="P21" s="275" t="str">
        <f>VLOOKUP(C21,'ID and Local Area'!A:D,4,FALSE)</f>
        <v xml:space="preserve"> </v>
      </c>
      <c r="S21" s="429" t="str">
        <f>IF(ISNA(VLOOKUP($C21,'ID and Local Area'!$I$2:$I$267,1,0)),"no","yes")</f>
        <v>no</v>
      </c>
    </row>
    <row r="22" spans="1:19" x14ac:dyDescent="0.2">
      <c r="A22" s="204"/>
      <c r="B22" s="24"/>
      <c r="C22" s="215" t="s">
        <v>160</v>
      </c>
      <c r="D22" s="265">
        <f t="shared" si="0"/>
        <v>0</v>
      </c>
      <c r="E22" s="312"/>
      <c r="F22" s="312"/>
      <c r="G22" s="131"/>
      <c r="H22" s="25"/>
      <c r="I22" s="24"/>
      <c r="J22" s="315"/>
      <c r="K22" s="315"/>
      <c r="L22" s="315"/>
      <c r="M22" s="318"/>
      <c r="N22" s="315"/>
      <c r="O22" s="393" t="str">
        <f>VLOOKUP(C22,'ID and Local Area'!A:D,3,FALSE)</f>
        <v xml:space="preserve"> </v>
      </c>
      <c r="P22" s="275" t="str">
        <f>VLOOKUP(C22,'ID and Local Area'!A:D,4,FALSE)</f>
        <v xml:space="preserve"> </v>
      </c>
      <c r="S22" s="429" t="str">
        <f>IF(ISNA(VLOOKUP($C22,'ID and Local Area'!$I$2:$I$267,1,0)),"no","yes")</f>
        <v>no</v>
      </c>
    </row>
    <row r="23" spans="1:19" x14ac:dyDescent="0.2">
      <c r="A23" s="204"/>
      <c r="B23" s="24"/>
      <c r="C23" s="215" t="s">
        <v>160</v>
      </c>
      <c r="D23" s="265">
        <f t="shared" si="0"/>
        <v>0</v>
      </c>
      <c r="E23" s="312"/>
      <c r="F23" s="312"/>
      <c r="G23" s="131"/>
      <c r="H23" s="25"/>
      <c r="I23" s="24"/>
      <c r="J23" s="315"/>
      <c r="K23" s="315"/>
      <c r="L23" s="315"/>
      <c r="M23" s="318"/>
      <c r="N23" s="315"/>
      <c r="O23" s="393" t="str">
        <f>VLOOKUP(C23,'ID and Local Area'!A:D,3,FALSE)</f>
        <v xml:space="preserve"> </v>
      </c>
      <c r="P23" s="275" t="str">
        <f>VLOOKUP(C23,'ID and Local Area'!A:D,4,FALSE)</f>
        <v xml:space="preserve"> </v>
      </c>
      <c r="S23" s="429" t="str">
        <f>IF(ISNA(VLOOKUP($C23,'ID and Local Area'!$I$2:$I$267,1,0)),"no","yes")</f>
        <v>no</v>
      </c>
    </row>
    <row r="24" spans="1:19" x14ac:dyDescent="0.2">
      <c r="A24" s="204"/>
      <c r="B24" s="24"/>
      <c r="C24" s="215" t="s">
        <v>160</v>
      </c>
      <c r="D24" s="265">
        <f t="shared" si="0"/>
        <v>0</v>
      </c>
      <c r="E24" s="312"/>
      <c r="F24" s="312"/>
      <c r="G24" s="131"/>
      <c r="H24" s="25"/>
      <c r="I24" s="24"/>
      <c r="J24" s="315"/>
      <c r="K24" s="315"/>
      <c r="L24" s="315"/>
      <c r="M24" s="318"/>
      <c r="N24" s="315"/>
      <c r="O24" s="393" t="str">
        <f>VLOOKUP(C24,'ID and Local Area'!A:D,3,FALSE)</f>
        <v xml:space="preserve"> </v>
      </c>
      <c r="P24" s="275" t="str">
        <f>VLOOKUP(C24,'ID and Local Area'!A:D,4,FALSE)</f>
        <v xml:space="preserve"> </v>
      </c>
      <c r="S24" s="429" t="str">
        <f>IF(ISNA(VLOOKUP($C24,'ID and Local Area'!$I$2:$I$267,1,0)),"no","yes")</f>
        <v>no</v>
      </c>
    </row>
    <row r="25" spans="1:19" x14ac:dyDescent="0.2">
      <c r="A25" s="204"/>
      <c r="B25" s="24"/>
      <c r="C25" s="215" t="s">
        <v>160</v>
      </c>
      <c r="D25" s="265">
        <f t="shared" si="0"/>
        <v>0</v>
      </c>
      <c r="E25" s="312"/>
      <c r="F25" s="312"/>
      <c r="G25" s="131"/>
      <c r="H25" s="25"/>
      <c r="I25" s="24"/>
      <c r="J25" s="315"/>
      <c r="K25" s="315"/>
      <c r="L25" s="315"/>
      <c r="M25" s="318"/>
      <c r="N25" s="315"/>
      <c r="O25" s="393" t="str">
        <f>VLOOKUP(C25,'ID and Local Area'!A:D,3,FALSE)</f>
        <v xml:space="preserve"> </v>
      </c>
      <c r="P25" s="275" t="str">
        <f>VLOOKUP(C25,'ID and Local Area'!A:D,4,FALSE)</f>
        <v xml:space="preserve"> </v>
      </c>
      <c r="S25" s="429" t="str">
        <f>IF(ISNA(VLOOKUP($C25,'ID and Local Area'!$I$2:$I$267,1,0)),"no","yes")</f>
        <v>no</v>
      </c>
    </row>
    <row r="26" spans="1:19" x14ac:dyDescent="0.2">
      <c r="A26" s="204"/>
      <c r="B26" s="24"/>
      <c r="C26" s="215" t="s">
        <v>160</v>
      </c>
      <c r="D26" s="265">
        <f t="shared" si="0"/>
        <v>0</v>
      </c>
      <c r="E26" s="312"/>
      <c r="F26" s="312"/>
      <c r="G26" s="131"/>
      <c r="H26" s="25"/>
      <c r="I26" s="24"/>
      <c r="J26" s="315"/>
      <c r="K26" s="315"/>
      <c r="L26" s="315"/>
      <c r="M26" s="318"/>
      <c r="N26" s="315"/>
      <c r="O26" s="393" t="str">
        <f>VLOOKUP(C26,'ID and Local Area'!A:D,3,FALSE)</f>
        <v xml:space="preserve"> </v>
      </c>
      <c r="P26" s="275" t="str">
        <f>VLOOKUP(C26,'ID and Local Area'!A:D,4,FALSE)</f>
        <v xml:space="preserve"> </v>
      </c>
      <c r="S26" s="429" t="str">
        <f>IF(ISNA(VLOOKUP($C26,'ID and Local Area'!$I$2:$I$267,1,0)),"no","yes")</f>
        <v>no</v>
      </c>
    </row>
    <row r="27" spans="1:19" x14ac:dyDescent="0.2">
      <c r="A27" s="204"/>
      <c r="B27" s="24"/>
      <c r="C27" s="215" t="s">
        <v>160</v>
      </c>
      <c r="D27" s="265">
        <f t="shared" si="0"/>
        <v>0</v>
      </c>
      <c r="E27" s="312"/>
      <c r="F27" s="312"/>
      <c r="G27" s="131"/>
      <c r="H27" s="25"/>
      <c r="I27" s="24"/>
      <c r="J27" s="315"/>
      <c r="K27" s="315"/>
      <c r="L27" s="315"/>
      <c r="M27" s="318"/>
      <c r="N27" s="315"/>
      <c r="O27" s="393" t="str">
        <f>VLOOKUP(C27,'ID and Local Area'!A:D,3,FALSE)</f>
        <v xml:space="preserve"> </v>
      </c>
      <c r="P27" s="275" t="str">
        <f>VLOOKUP(C27,'ID and Local Area'!A:D,4,FALSE)</f>
        <v xml:space="preserve"> </v>
      </c>
      <c r="S27" s="429" t="str">
        <f>IF(ISNA(VLOOKUP($C27,'ID and Local Area'!$I$2:$I$267,1,0)),"no","yes")</f>
        <v>no</v>
      </c>
    </row>
    <row r="28" spans="1:19" x14ac:dyDescent="0.2">
      <c r="A28" s="204"/>
      <c r="B28" s="24"/>
      <c r="C28" s="215" t="s">
        <v>160</v>
      </c>
      <c r="D28" s="265">
        <f t="shared" si="0"/>
        <v>0</v>
      </c>
      <c r="E28" s="312"/>
      <c r="F28" s="312"/>
      <c r="G28" s="131"/>
      <c r="H28" s="25"/>
      <c r="I28" s="24"/>
      <c r="J28" s="315"/>
      <c r="K28" s="315"/>
      <c r="L28" s="315"/>
      <c r="M28" s="318"/>
      <c r="N28" s="315"/>
      <c r="O28" s="393" t="str">
        <f>VLOOKUP(C28,'ID and Local Area'!A:D,3,FALSE)</f>
        <v xml:space="preserve"> </v>
      </c>
      <c r="P28" s="275" t="str">
        <f>VLOOKUP(C28,'ID and Local Area'!A:D,4,FALSE)</f>
        <v xml:space="preserve"> </v>
      </c>
      <c r="S28" s="429" t="str">
        <f>IF(ISNA(VLOOKUP($C28,'ID and Local Area'!$I$2:$I$267,1,0)),"no","yes")</f>
        <v>no</v>
      </c>
    </row>
    <row r="29" spans="1:19" x14ac:dyDescent="0.2">
      <c r="A29" s="204"/>
      <c r="B29" s="24"/>
      <c r="C29" s="215" t="s">
        <v>160</v>
      </c>
      <c r="D29" s="265">
        <f t="shared" si="0"/>
        <v>0</v>
      </c>
      <c r="E29" s="312"/>
      <c r="F29" s="312"/>
      <c r="G29" s="131"/>
      <c r="H29" s="25"/>
      <c r="I29" s="24"/>
      <c r="J29" s="315"/>
      <c r="K29" s="315"/>
      <c r="L29" s="315"/>
      <c r="M29" s="318"/>
      <c r="N29" s="315"/>
      <c r="O29" s="393" t="str">
        <f>VLOOKUP(C29,'ID and Local Area'!A:D,3,FALSE)</f>
        <v xml:space="preserve"> </v>
      </c>
      <c r="P29" s="275" t="str">
        <f>VLOOKUP(C29,'ID and Local Area'!A:D,4,FALSE)</f>
        <v xml:space="preserve"> </v>
      </c>
      <c r="S29" s="429" t="str">
        <f>IF(ISNA(VLOOKUP($C29,'ID and Local Area'!$I$2:$I$267,1,0)),"no","yes")</f>
        <v>no</v>
      </c>
    </row>
    <row r="30" spans="1:19" x14ac:dyDescent="0.2">
      <c r="A30" s="204"/>
      <c r="B30" s="24"/>
      <c r="C30" s="215" t="s">
        <v>160</v>
      </c>
      <c r="D30" s="265">
        <f t="shared" si="0"/>
        <v>0</v>
      </c>
      <c r="E30" s="312"/>
      <c r="F30" s="312"/>
      <c r="G30" s="131"/>
      <c r="H30" s="25"/>
      <c r="I30" s="24"/>
      <c r="J30" s="315"/>
      <c r="K30" s="315"/>
      <c r="L30" s="315"/>
      <c r="M30" s="318"/>
      <c r="N30" s="315"/>
      <c r="O30" s="393" t="str">
        <f>VLOOKUP(C30,'ID and Local Area'!A:D,3,FALSE)</f>
        <v xml:space="preserve"> </v>
      </c>
      <c r="P30" s="275" t="str">
        <f>VLOOKUP(C30,'ID and Local Area'!A:D,4,FALSE)</f>
        <v xml:space="preserve"> </v>
      </c>
      <c r="S30" s="429" t="str">
        <f>IF(ISNA(VLOOKUP($C30,'ID and Local Area'!$I$2:$I$267,1,0)),"no","yes")</f>
        <v>no</v>
      </c>
    </row>
    <row r="31" spans="1:19" x14ac:dyDescent="0.2">
      <c r="A31" s="204"/>
      <c r="B31" s="24"/>
      <c r="C31" s="215" t="s">
        <v>160</v>
      </c>
      <c r="D31" s="265">
        <f t="shared" si="0"/>
        <v>0</v>
      </c>
      <c r="E31" s="312"/>
      <c r="F31" s="312"/>
      <c r="G31" s="131"/>
      <c r="H31" s="25"/>
      <c r="I31" s="24"/>
      <c r="J31" s="315"/>
      <c r="K31" s="315"/>
      <c r="L31" s="315"/>
      <c r="M31" s="318"/>
      <c r="N31" s="315"/>
      <c r="O31" s="393" t="str">
        <f>VLOOKUP(C31,'ID and Local Area'!A:D,3,FALSE)</f>
        <v xml:space="preserve"> </v>
      </c>
      <c r="P31" s="275" t="str">
        <f>VLOOKUP(C31,'ID and Local Area'!A:D,4,FALSE)</f>
        <v xml:space="preserve"> </v>
      </c>
      <c r="S31" s="429" t="str">
        <f>IF(ISNA(VLOOKUP($C31,'ID and Local Area'!$I$2:$I$267,1,0)),"no","yes")</f>
        <v>no</v>
      </c>
    </row>
    <row r="32" spans="1:19" x14ac:dyDescent="0.2">
      <c r="A32" s="204"/>
      <c r="B32" s="24"/>
      <c r="C32" s="215" t="s">
        <v>160</v>
      </c>
      <c r="D32" s="265">
        <f t="shared" si="0"/>
        <v>0</v>
      </c>
      <c r="E32" s="312"/>
      <c r="F32" s="312"/>
      <c r="G32" s="380"/>
      <c r="H32" s="25"/>
      <c r="I32" s="24"/>
      <c r="J32" s="315"/>
      <c r="K32" s="315"/>
      <c r="L32" s="315"/>
      <c r="M32" s="318"/>
      <c r="N32" s="315"/>
      <c r="O32" s="393" t="str">
        <f>VLOOKUP(C32,'ID and Local Area'!A:D,3,FALSE)</f>
        <v xml:space="preserve"> </v>
      </c>
      <c r="P32" s="275" t="str">
        <f>VLOOKUP(C32,'ID and Local Area'!A:D,4,FALSE)</f>
        <v xml:space="preserve"> </v>
      </c>
      <c r="S32" s="429" t="str">
        <f>IF(ISNA(VLOOKUP($C32,'ID and Local Area'!$I$2:$I$267,1,0)),"no","yes")</f>
        <v>no</v>
      </c>
    </row>
    <row r="33" spans="1:19" x14ac:dyDescent="0.2">
      <c r="A33" s="204"/>
      <c r="B33" s="24"/>
      <c r="C33" s="215" t="s">
        <v>160</v>
      </c>
      <c r="D33" s="265">
        <f t="shared" si="0"/>
        <v>0</v>
      </c>
      <c r="E33" s="312"/>
      <c r="F33" s="312"/>
      <c r="G33" s="131"/>
      <c r="H33" s="25"/>
      <c r="I33" s="24"/>
      <c r="J33" s="315"/>
      <c r="K33" s="315"/>
      <c r="L33" s="315"/>
      <c r="M33" s="318"/>
      <c r="N33" s="315"/>
      <c r="O33" s="393" t="str">
        <f>VLOOKUP(C33,'ID and Local Area'!A:D,3,FALSE)</f>
        <v xml:space="preserve"> </v>
      </c>
      <c r="P33" s="275" t="str">
        <f>VLOOKUP(C33,'ID and Local Area'!A:D,4,FALSE)</f>
        <v xml:space="preserve"> </v>
      </c>
      <c r="S33" s="429" t="str">
        <f>IF(ISNA(VLOOKUP($C33,'ID and Local Area'!$I$2:$I$267,1,0)),"no","yes")</f>
        <v>no</v>
      </c>
    </row>
    <row r="34" spans="1:19" x14ac:dyDescent="0.2">
      <c r="A34" s="204"/>
      <c r="B34" s="24"/>
      <c r="C34" s="215" t="s">
        <v>160</v>
      </c>
      <c r="D34" s="265">
        <f t="shared" si="0"/>
        <v>0</v>
      </c>
      <c r="E34" s="312"/>
      <c r="F34" s="312"/>
      <c r="G34" s="131"/>
      <c r="H34" s="25"/>
      <c r="I34" s="24"/>
      <c r="J34" s="315"/>
      <c r="K34" s="315"/>
      <c r="L34" s="315"/>
      <c r="M34" s="318"/>
      <c r="N34" s="315"/>
      <c r="O34" s="393" t="str">
        <f>VLOOKUP(C34,'ID and Local Area'!A:D,3,FALSE)</f>
        <v xml:space="preserve"> </v>
      </c>
      <c r="P34" s="275" t="str">
        <f>VLOOKUP(C34,'ID and Local Area'!A:D,4,FALSE)</f>
        <v xml:space="preserve"> </v>
      </c>
      <c r="S34" s="429" t="str">
        <f>IF(ISNA(VLOOKUP($C34,'ID and Local Area'!$I$2:$I$267,1,0)),"no","yes")</f>
        <v>no</v>
      </c>
    </row>
    <row r="35" spans="1:19" x14ac:dyDescent="0.2">
      <c r="A35" s="204"/>
      <c r="B35" s="24"/>
      <c r="C35" s="215" t="s">
        <v>160</v>
      </c>
      <c r="D35" s="265">
        <f t="shared" si="0"/>
        <v>0</v>
      </c>
      <c r="E35" s="312"/>
      <c r="F35" s="312"/>
      <c r="G35" s="131"/>
      <c r="H35" s="25"/>
      <c r="I35" s="24"/>
      <c r="J35" s="315"/>
      <c r="K35" s="315"/>
      <c r="L35" s="315"/>
      <c r="M35" s="318"/>
      <c r="N35" s="315"/>
      <c r="O35" s="393" t="str">
        <f>VLOOKUP(C35,'ID and Local Area'!A:D,3,FALSE)</f>
        <v xml:space="preserve"> </v>
      </c>
      <c r="P35" s="275" t="str">
        <f>VLOOKUP(C35,'ID and Local Area'!A:D,4,FALSE)</f>
        <v xml:space="preserve"> </v>
      </c>
      <c r="S35" s="429" t="str">
        <f>IF(ISNA(VLOOKUP($C35,'ID and Local Area'!$I$2:$I$267,1,0)),"no","yes")</f>
        <v>no</v>
      </c>
    </row>
    <row r="36" spans="1:19" x14ac:dyDescent="0.2">
      <c r="A36" s="204"/>
      <c r="B36" s="24"/>
      <c r="C36" s="215" t="s">
        <v>160</v>
      </c>
      <c r="D36" s="265">
        <f t="shared" si="0"/>
        <v>0</v>
      </c>
      <c r="E36" s="312"/>
      <c r="F36" s="312"/>
      <c r="G36" s="131"/>
      <c r="H36" s="25"/>
      <c r="I36" s="24"/>
      <c r="J36" s="315"/>
      <c r="K36" s="315"/>
      <c r="L36" s="315"/>
      <c r="M36" s="318"/>
      <c r="N36" s="315"/>
      <c r="O36" s="393" t="str">
        <f>VLOOKUP(C36,'ID and Local Area'!A:D,3,FALSE)</f>
        <v xml:space="preserve"> </v>
      </c>
      <c r="P36" s="275" t="str">
        <f>VLOOKUP(C36,'ID and Local Area'!A:D,4,FALSE)</f>
        <v xml:space="preserve"> </v>
      </c>
      <c r="S36" s="429" t="str">
        <f>IF(ISNA(VLOOKUP($C36,'ID and Local Area'!$I$2:$I$267,1,0)),"no","yes")</f>
        <v>no</v>
      </c>
    </row>
    <row r="37" spans="1:19" x14ac:dyDescent="0.2">
      <c r="S37" s="329"/>
    </row>
  </sheetData>
  <sheetProtection insertRows="0" selectLockedCells="1" sort="0" autoFilter="0"/>
  <mergeCells count="5">
    <mergeCell ref="K2:N2"/>
    <mergeCell ref="Q1:R2"/>
    <mergeCell ref="A1:D1"/>
    <mergeCell ref="E1:H1"/>
    <mergeCell ref="A2:J2"/>
  </mergeCells>
  <phoneticPr fontId="6" type="noConversion"/>
  <dataValidations xWindow="500" yWindow="270" count="4">
    <dataValidation allowBlank="1" showInputMessage="1" showErrorMessage="1" promptTitle="Zone for resource" sqref="O5:P36"/>
    <dataValidation type="list" allowBlank="1" showInputMessage="1" showErrorMessage="1" sqref="G5:G36">
      <formula1>StartMonth</formula1>
    </dataValidation>
    <dataValidation type="list" allowBlank="1" showInputMessage="1" showErrorMessage="1" sqref="H5:H36">
      <formula1>EndMonth</formula1>
    </dataValidation>
    <dataValidation type="list" allowBlank="1" showInputMessage="1" showErrorMessage="1" sqref="C1094:C65536 C5:C37">
      <formula1>SchedulingID</formula1>
    </dataValidation>
  </dataValidations>
  <pageMargins left="0.75" right="0.75" top="1" bottom="1" header="0.5" footer="0.5"/>
  <pageSetup scale="65" orientation="landscape" r:id="rId1"/>
  <headerFooter alignWithMargins="0">
    <oddHeader>Page &amp;P&amp;R3PRMA_May_10</oddHeader>
    <oddFooter>Page &amp;P&amp;R&amp;Z&amp;F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indexed="43"/>
  </sheetPr>
  <dimension ref="A1:Q140"/>
  <sheetViews>
    <sheetView topLeftCell="B1" zoomScale="85" zoomScaleNormal="85" workbookViewId="0">
      <selection activeCell="P4" sqref="P4"/>
    </sheetView>
  </sheetViews>
  <sheetFormatPr defaultRowHeight="12.75" x14ac:dyDescent="0.2"/>
  <cols>
    <col min="1" max="1" width="5.5703125" style="15" customWidth="1"/>
    <col min="2" max="2" width="12.85546875" style="132" customWidth="1"/>
    <col min="3" max="3" width="18.28515625" style="16" customWidth="1"/>
    <col min="4" max="5" width="10.5703125" style="16" customWidth="1"/>
    <col min="6" max="6" width="13.85546875" style="16" customWidth="1"/>
    <col min="7" max="7" width="13.5703125" style="16" customWidth="1"/>
    <col min="8" max="8" width="8.5703125" style="16" customWidth="1"/>
    <col min="9" max="9" width="15.7109375" style="16" customWidth="1"/>
    <col min="10" max="10" width="7.28515625" style="16" customWidth="1"/>
    <col min="11" max="11" width="7.5703125" style="15" customWidth="1"/>
    <col min="12" max="12" width="7.28515625" style="15" customWidth="1"/>
    <col min="13" max="13" width="8" style="15" customWidth="1"/>
    <col min="14" max="14" width="8.7109375" style="135" customWidth="1"/>
    <col min="15" max="15" width="16" style="279" customWidth="1"/>
    <col min="16" max="16" width="8.5703125" customWidth="1"/>
    <col min="17" max="17" width="7.42578125" customWidth="1"/>
    <col min="18" max="16384" width="9.140625" style="15"/>
  </cols>
  <sheetData>
    <row r="1" spans="1:17" ht="34.5" customHeight="1" x14ac:dyDescent="0.25">
      <c r="A1" s="542" t="s">
        <v>1576</v>
      </c>
      <c r="B1" s="547"/>
      <c r="C1" s="547"/>
      <c r="D1" s="547"/>
      <c r="E1" s="547"/>
      <c r="F1" s="405" t="s">
        <v>1346</v>
      </c>
      <c r="G1" s="406">
        <f>Certification!B3</f>
        <v>41640</v>
      </c>
      <c r="H1" s="402"/>
      <c r="I1" s="402"/>
      <c r="J1" s="219"/>
      <c r="K1" s="220"/>
      <c r="L1" s="220"/>
      <c r="M1" s="220"/>
      <c r="P1" s="538" t="s">
        <v>1167</v>
      </c>
      <c r="Q1" s="539"/>
    </row>
    <row r="2" spans="1:17" ht="19.5" customHeight="1" x14ac:dyDescent="0.25">
      <c r="A2" s="542" t="s">
        <v>1383</v>
      </c>
      <c r="B2" s="543"/>
      <c r="C2" s="543"/>
      <c r="D2" s="543"/>
      <c r="E2" s="543"/>
      <c r="F2" s="543"/>
      <c r="G2" s="543"/>
      <c r="H2" s="543"/>
      <c r="I2" s="543"/>
      <c r="J2" s="551" t="s">
        <v>939</v>
      </c>
      <c r="K2" s="552"/>
      <c r="L2" s="552"/>
      <c r="M2" s="552"/>
      <c r="N2" s="326"/>
      <c r="O2" s="326"/>
      <c r="P2" s="540"/>
      <c r="Q2" s="541"/>
    </row>
    <row r="3" spans="1:17" s="11" customFormat="1" ht="52.5" customHeight="1" thickBot="1" x14ac:dyDescent="0.25">
      <c r="A3" s="205"/>
      <c r="B3" s="26" t="s">
        <v>46</v>
      </c>
      <c r="C3" s="218" t="s">
        <v>391</v>
      </c>
      <c r="D3" s="216" t="s">
        <v>646</v>
      </c>
      <c r="E3" s="216" t="s">
        <v>1577</v>
      </c>
      <c r="F3" s="218" t="s">
        <v>644</v>
      </c>
      <c r="G3" s="218" t="s">
        <v>645</v>
      </c>
      <c r="H3" s="218" t="s">
        <v>643</v>
      </c>
      <c r="I3" s="218" t="s">
        <v>853</v>
      </c>
      <c r="J3" s="26" t="s">
        <v>940</v>
      </c>
      <c r="K3" s="26" t="s">
        <v>941</v>
      </c>
      <c r="L3" s="26" t="s">
        <v>942</v>
      </c>
      <c r="M3" s="26" t="s">
        <v>943</v>
      </c>
      <c r="N3" s="26" t="s">
        <v>768</v>
      </c>
      <c r="O3" s="217" t="s">
        <v>659</v>
      </c>
      <c r="P3" s="12" t="s">
        <v>1092</v>
      </c>
      <c r="Q3" s="12" t="s">
        <v>1097</v>
      </c>
    </row>
    <row r="4" spans="1:17" ht="13.5" thickBot="1" x14ac:dyDescent="0.25">
      <c r="A4" s="207" t="s">
        <v>1185</v>
      </c>
      <c r="B4" s="221"/>
      <c r="C4" s="208"/>
      <c r="D4" s="214">
        <f>SUM(D5:D1000)</f>
        <v>0</v>
      </c>
      <c r="E4" s="214"/>
      <c r="F4" s="208"/>
      <c r="G4" s="208"/>
      <c r="H4" s="208"/>
      <c r="I4" s="208"/>
      <c r="J4" s="212">
        <f>SUM(J5:J1000)</f>
        <v>0</v>
      </c>
      <c r="K4" s="212">
        <f>SUM(K5:K1000)</f>
        <v>0</v>
      </c>
      <c r="L4" s="212">
        <f>SUM(L5:L1000)</f>
        <v>0</v>
      </c>
      <c r="M4" s="212">
        <f>SUM(M5:M1000)</f>
        <v>0</v>
      </c>
      <c r="N4" s="210"/>
      <c r="O4" s="283"/>
      <c r="P4" s="23">
        <f>SUMIF($N:$N,P3,$D:$D)</f>
        <v>0</v>
      </c>
      <c r="Q4" s="23">
        <f>SUMIF($N:$N,Q3,$D:$D)</f>
        <v>0</v>
      </c>
    </row>
    <row r="5" spans="1:17" x14ac:dyDescent="0.2">
      <c r="A5" s="220"/>
      <c r="B5" s="129"/>
      <c r="C5" s="133" t="s">
        <v>160</v>
      </c>
      <c r="D5" s="130">
        <f>SUM(J5:M5)</f>
        <v>0</v>
      </c>
      <c r="E5" s="130"/>
      <c r="F5" s="131"/>
      <c r="G5" s="131"/>
      <c r="H5" s="129"/>
      <c r="I5" s="131"/>
      <c r="J5" s="312"/>
      <c r="K5" s="312"/>
      <c r="L5" s="312"/>
      <c r="M5" s="312"/>
      <c r="N5" s="280" t="str">
        <f>VLOOKUP($C5,'ID and Local Area'!$A:$D,3,FALSE)</f>
        <v xml:space="preserve"> </v>
      </c>
      <c r="O5" s="280" t="str">
        <f>VLOOKUP($C5,'ID and Local Area'!$A:$D,4,FALSE)</f>
        <v xml:space="preserve"> </v>
      </c>
      <c r="P5" t="str">
        <f t="shared" ref="P5:P36" si="0">IF(SUM(J5:M5)&gt;D5,"Problem with this resource","")</f>
        <v/>
      </c>
    </row>
    <row r="6" spans="1:17" x14ac:dyDescent="0.2">
      <c r="A6" s="220"/>
      <c r="B6" s="129"/>
      <c r="C6" s="133" t="s">
        <v>160</v>
      </c>
      <c r="D6" s="130">
        <f t="shared" ref="D6:D36" si="1">SUM(J6:M6)</f>
        <v>0</v>
      </c>
      <c r="E6" s="130"/>
      <c r="F6" s="131"/>
      <c r="G6" s="131"/>
      <c r="H6" s="129"/>
      <c r="I6" s="131"/>
      <c r="J6" s="312"/>
      <c r="K6" s="312"/>
      <c r="L6" s="312"/>
      <c r="M6" s="312"/>
      <c r="N6" s="280" t="str">
        <f>VLOOKUP($C6,'ID and Local Area'!$A:$D,3,FALSE)</f>
        <v xml:space="preserve"> </v>
      </c>
      <c r="O6" s="280" t="str">
        <f>VLOOKUP($C6,'ID and Local Area'!$A:$D,4,FALSE)</f>
        <v xml:space="preserve"> </v>
      </c>
      <c r="P6" t="str">
        <f t="shared" si="0"/>
        <v/>
      </c>
    </row>
    <row r="7" spans="1:17" x14ac:dyDescent="0.2">
      <c r="A7" s="220"/>
      <c r="B7" s="129"/>
      <c r="C7" s="133" t="s">
        <v>160</v>
      </c>
      <c r="D7" s="130">
        <f t="shared" si="1"/>
        <v>0</v>
      </c>
      <c r="E7" s="130"/>
      <c r="F7" s="131"/>
      <c r="G7" s="131"/>
      <c r="H7" s="129"/>
      <c r="I7" s="131"/>
      <c r="J7" s="312"/>
      <c r="K7" s="312"/>
      <c r="L7" s="312"/>
      <c r="M7" s="312"/>
      <c r="N7" s="280" t="str">
        <f>VLOOKUP($C7,'ID and Local Area'!$A:$D,3,FALSE)</f>
        <v xml:space="preserve"> </v>
      </c>
      <c r="O7" s="280" t="str">
        <f>VLOOKUP($C7,'ID and Local Area'!$A:$D,4,FALSE)</f>
        <v xml:space="preserve"> </v>
      </c>
      <c r="P7" t="str">
        <f t="shared" si="0"/>
        <v/>
      </c>
    </row>
    <row r="8" spans="1:17" x14ac:dyDescent="0.2">
      <c r="A8" s="220"/>
      <c r="B8" s="134"/>
      <c r="C8" s="133" t="s">
        <v>160</v>
      </c>
      <c r="D8" s="130">
        <f t="shared" si="1"/>
        <v>0</v>
      </c>
      <c r="E8" s="130"/>
      <c r="F8" s="129"/>
      <c r="G8" s="129"/>
      <c r="H8" s="129"/>
      <c r="I8" s="129"/>
      <c r="J8" s="312"/>
      <c r="K8" s="312"/>
      <c r="L8" s="312"/>
      <c r="M8" s="312"/>
      <c r="N8" s="280" t="str">
        <f>VLOOKUP($C8,'ID and Local Area'!$A:$D,3,FALSE)</f>
        <v xml:space="preserve"> </v>
      </c>
      <c r="O8" s="280" t="str">
        <f>VLOOKUP($C8,'ID and Local Area'!$A:$D,4,FALSE)</f>
        <v xml:space="preserve"> </v>
      </c>
      <c r="P8" t="str">
        <f t="shared" si="0"/>
        <v/>
      </c>
    </row>
    <row r="9" spans="1:17" ht="12.75" customHeight="1" x14ac:dyDescent="0.2">
      <c r="A9" s="220"/>
      <c r="B9" s="134"/>
      <c r="C9" s="133" t="s">
        <v>160</v>
      </c>
      <c r="D9" s="130">
        <f t="shared" si="1"/>
        <v>0</v>
      </c>
      <c r="E9" s="130"/>
      <c r="F9" s="129"/>
      <c r="G9" s="129"/>
      <c r="H9" s="129"/>
      <c r="I9" s="129"/>
      <c r="J9" s="312"/>
      <c r="K9" s="312"/>
      <c r="L9" s="312"/>
      <c r="M9" s="312"/>
      <c r="N9" s="280" t="str">
        <f>VLOOKUP($C9,'ID and Local Area'!$A:$D,3,FALSE)</f>
        <v xml:space="preserve"> </v>
      </c>
      <c r="O9" s="280" t="str">
        <f>VLOOKUP($C9,'ID and Local Area'!$A:$D,4,FALSE)</f>
        <v xml:space="preserve"> </v>
      </c>
      <c r="P9" t="str">
        <f t="shared" si="0"/>
        <v/>
      </c>
    </row>
    <row r="10" spans="1:17" x14ac:dyDescent="0.2">
      <c r="A10" s="220"/>
      <c r="B10" s="134"/>
      <c r="C10" s="133" t="s">
        <v>160</v>
      </c>
      <c r="D10" s="130">
        <f t="shared" si="1"/>
        <v>0</v>
      </c>
      <c r="E10" s="130"/>
      <c r="F10" s="129"/>
      <c r="G10" s="129"/>
      <c r="H10" s="129"/>
      <c r="I10" s="129"/>
      <c r="J10" s="312"/>
      <c r="K10" s="312"/>
      <c r="L10" s="312"/>
      <c r="M10" s="312"/>
      <c r="N10" s="280" t="str">
        <f>VLOOKUP($C10,'ID and Local Area'!$A:$D,3,FALSE)</f>
        <v xml:space="preserve"> </v>
      </c>
      <c r="O10" s="280" t="str">
        <f>VLOOKUP($C10,'ID and Local Area'!$A:$D,4,FALSE)</f>
        <v xml:space="preserve"> </v>
      </c>
      <c r="P10" t="str">
        <f t="shared" si="0"/>
        <v/>
      </c>
    </row>
    <row r="11" spans="1:17" x14ac:dyDescent="0.2">
      <c r="A11" s="220"/>
      <c r="B11" s="134"/>
      <c r="C11" s="133" t="s">
        <v>160</v>
      </c>
      <c r="D11" s="130">
        <f t="shared" si="1"/>
        <v>0</v>
      </c>
      <c r="E11" s="130"/>
      <c r="F11" s="129"/>
      <c r="G11" s="129"/>
      <c r="H11" s="129"/>
      <c r="I11" s="129"/>
      <c r="J11" s="312"/>
      <c r="K11" s="312"/>
      <c r="L11" s="312"/>
      <c r="M11" s="312"/>
      <c r="N11" s="280" t="str">
        <f>VLOOKUP($C11,'ID and Local Area'!$A:$D,3,FALSE)</f>
        <v xml:space="preserve"> </v>
      </c>
      <c r="O11" s="280" t="str">
        <f>VLOOKUP($C11,'ID and Local Area'!$A:$D,4,FALSE)</f>
        <v xml:space="preserve"> </v>
      </c>
      <c r="P11" t="str">
        <f t="shared" si="0"/>
        <v/>
      </c>
    </row>
    <row r="12" spans="1:17" x14ac:dyDescent="0.2">
      <c r="A12" s="220"/>
      <c r="B12" s="134"/>
      <c r="C12" s="133" t="s">
        <v>160</v>
      </c>
      <c r="D12" s="130">
        <f t="shared" si="1"/>
        <v>0</v>
      </c>
      <c r="E12" s="130"/>
      <c r="F12" s="129"/>
      <c r="G12" s="129"/>
      <c r="H12" s="129"/>
      <c r="I12" s="129"/>
      <c r="J12" s="312"/>
      <c r="K12" s="312"/>
      <c r="L12" s="312"/>
      <c r="M12" s="312"/>
      <c r="N12" s="280" t="str">
        <f>VLOOKUP($C12,'ID and Local Area'!$A:$D,3,FALSE)</f>
        <v xml:space="preserve"> </v>
      </c>
      <c r="O12" s="280" t="str">
        <f>VLOOKUP($C12,'ID and Local Area'!$A:$D,4,FALSE)</f>
        <v xml:space="preserve"> </v>
      </c>
      <c r="P12" t="str">
        <f t="shared" si="0"/>
        <v/>
      </c>
    </row>
    <row r="13" spans="1:17" x14ac:dyDescent="0.2">
      <c r="A13" s="220"/>
      <c r="B13" s="134"/>
      <c r="C13" s="133" t="s">
        <v>160</v>
      </c>
      <c r="D13" s="130">
        <f t="shared" si="1"/>
        <v>0</v>
      </c>
      <c r="E13" s="130"/>
      <c r="F13" s="129"/>
      <c r="G13" s="129"/>
      <c r="H13" s="129"/>
      <c r="I13" s="129"/>
      <c r="J13" s="312"/>
      <c r="K13" s="312"/>
      <c r="L13" s="312"/>
      <c r="M13" s="312"/>
      <c r="N13" s="280" t="str">
        <f>VLOOKUP($C13,'ID and Local Area'!$A:$D,3,FALSE)</f>
        <v xml:space="preserve"> </v>
      </c>
      <c r="O13" s="280" t="str">
        <f>VLOOKUP($C13,'ID and Local Area'!$A:$D,4,FALSE)</f>
        <v xml:space="preserve"> </v>
      </c>
      <c r="P13" t="str">
        <f t="shared" si="0"/>
        <v/>
      </c>
    </row>
    <row r="14" spans="1:17" x14ac:dyDescent="0.2">
      <c r="A14" s="220"/>
      <c r="B14" s="134"/>
      <c r="C14" s="133" t="s">
        <v>160</v>
      </c>
      <c r="D14" s="130">
        <f t="shared" si="1"/>
        <v>0</v>
      </c>
      <c r="E14" s="130"/>
      <c r="F14" s="129"/>
      <c r="G14" s="129"/>
      <c r="H14" s="129"/>
      <c r="I14" s="129"/>
      <c r="J14" s="312"/>
      <c r="K14" s="312"/>
      <c r="L14" s="312"/>
      <c r="M14" s="312"/>
      <c r="N14" s="280" t="str">
        <f>VLOOKUP($C14,'ID and Local Area'!$A:$D,3,FALSE)</f>
        <v xml:space="preserve"> </v>
      </c>
      <c r="O14" s="280" t="str">
        <f>VLOOKUP($C14,'ID and Local Area'!$A:$D,4,FALSE)</f>
        <v xml:space="preserve"> </v>
      </c>
      <c r="P14" t="str">
        <f t="shared" si="0"/>
        <v/>
      </c>
    </row>
    <row r="15" spans="1:17" x14ac:dyDescent="0.2">
      <c r="A15" s="220"/>
      <c r="B15" s="134"/>
      <c r="C15" s="133" t="s">
        <v>160</v>
      </c>
      <c r="D15" s="130">
        <f t="shared" si="1"/>
        <v>0</v>
      </c>
      <c r="E15" s="130"/>
      <c r="F15" s="129"/>
      <c r="G15" s="129"/>
      <c r="H15" s="129"/>
      <c r="I15" s="129"/>
      <c r="J15" s="312"/>
      <c r="K15" s="312"/>
      <c r="L15" s="312"/>
      <c r="M15" s="312"/>
      <c r="N15" s="280" t="str">
        <f>VLOOKUP($C15,'ID and Local Area'!$A:$D,3,FALSE)</f>
        <v xml:space="preserve"> </v>
      </c>
      <c r="O15" s="280" t="str">
        <f>VLOOKUP($C15,'ID and Local Area'!$A:$D,4,FALSE)</f>
        <v xml:space="preserve"> </v>
      </c>
      <c r="P15" t="str">
        <f t="shared" si="0"/>
        <v/>
      </c>
    </row>
    <row r="16" spans="1:17" x14ac:dyDescent="0.2">
      <c r="A16" s="220"/>
      <c r="B16" s="134"/>
      <c r="C16" s="133" t="s">
        <v>160</v>
      </c>
      <c r="D16" s="130">
        <f t="shared" si="1"/>
        <v>0</v>
      </c>
      <c r="E16" s="130"/>
      <c r="F16" s="129"/>
      <c r="G16" s="129"/>
      <c r="H16" s="129"/>
      <c r="I16" s="129"/>
      <c r="J16" s="312"/>
      <c r="K16" s="312"/>
      <c r="L16" s="312"/>
      <c r="M16" s="312"/>
      <c r="N16" s="280" t="str">
        <f>VLOOKUP($C16,'ID and Local Area'!$A:$D,3,FALSE)</f>
        <v xml:space="preserve"> </v>
      </c>
      <c r="O16" s="280" t="str">
        <f>VLOOKUP($C16,'ID and Local Area'!$A:$D,4,FALSE)</f>
        <v xml:space="preserve"> </v>
      </c>
      <c r="P16" t="str">
        <f t="shared" si="0"/>
        <v/>
      </c>
    </row>
    <row r="17" spans="1:16" x14ac:dyDescent="0.2">
      <c r="A17" s="220"/>
      <c r="B17" s="134"/>
      <c r="C17" s="133" t="s">
        <v>160</v>
      </c>
      <c r="D17" s="130">
        <f t="shared" si="1"/>
        <v>0</v>
      </c>
      <c r="E17" s="130"/>
      <c r="F17" s="129"/>
      <c r="G17" s="129"/>
      <c r="H17" s="129"/>
      <c r="I17" s="129"/>
      <c r="J17" s="315"/>
      <c r="K17" s="315"/>
      <c r="L17" s="315"/>
      <c r="M17" s="312"/>
      <c r="N17" s="280" t="str">
        <f>VLOOKUP($C17,'ID and Local Area'!$A:$D,3,FALSE)</f>
        <v xml:space="preserve"> </v>
      </c>
      <c r="O17" s="280" t="str">
        <f>VLOOKUP($C17,'ID and Local Area'!$A:$D,4,FALSE)</f>
        <v xml:space="preserve"> </v>
      </c>
      <c r="P17" t="str">
        <f t="shared" si="0"/>
        <v/>
      </c>
    </row>
    <row r="18" spans="1:16" x14ac:dyDescent="0.2">
      <c r="A18" s="220"/>
      <c r="B18" s="134"/>
      <c r="C18" s="133" t="s">
        <v>160</v>
      </c>
      <c r="D18" s="130">
        <f t="shared" si="1"/>
        <v>0</v>
      </c>
      <c r="E18" s="130"/>
      <c r="F18" s="129"/>
      <c r="G18" s="129"/>
      <c r="H18" s="129"/>
      <c r="I18" s="129"/>
      <c r="J18" s="315"/>
      <c r="K18" s="315"/>
      <c r="L18" s="315"/>
      <c r="M18" s="312"/>
      <c r="N18" s="280" t="str">
        <f>VLOOKUP($C18,'ID and Local Area'!$A:$D,3,FALSE)</f>
        <v xml:space="preserve"> </v>
      </c>
      <c r="O18" s="280" t="str">
        <f>VLOOKUP($C18,'ID and Local Area'!$A:$D,4,FALSE)</f>
        <v xml:space="preserve"> </v>
      </c>
      <c r="P18" t="str">
        <f t="shared" si="0"/>
        <v/>
      </c>
    </row>
    <row r="19" spans="1:16" x14ac:dyDescent="0.2">
      <c r="A19" s="220"/>
      <c r="B19" s="134"/>
      <c r="C19" s="133" t="s">
        <v>160</v>
      </c>
      <c r="D19" s="130">
        <f t="shared" si="1"/>
        <v>0</v>
      </c>
      <c r="E19" s="130"/>
      <c r="F19" s="129"/>
      <c r="G19" s="129"/>
      <c r="H19" s="129"/>
      <c r="I19" s="129"/>
      <c r="J19" s="312"/>
      <c r="K19" s="312"/>
      <c r="L19" s="312"/>
      <c r="M19" s="312"/>
      <c r="N19" s="280" t="str">
        <f>VLOOKUP($C19,'ID and Local Area'!$A:$D,3,FALSE)</f>
        <v xml:space="preserve"> </v>
      </c>
      <c r="O19" s="280" t="str">
        <f>VLOOKUP($C19,'ID and Local Area'!$A:$D,4,FALSE)</f>
        <v xml:space="preserve"> </v>
      </c>
      <c r="P19" t="str">
        <f t="shared" si="0"/>
        <v/>
      </c>
    </row>
    <row r="20" spans="1:16" x14ac:dyDescent="0.2">
      <c r="A20" s="220"/>
      <c r="B20" s="134"/>
      <c r="C20" s="133" t="s">
        <v>160</v>
      </c>
      <c r="D20" s="130">
        <f t="shared" si="1"/>
        <v>0</v>
      </c>
      <c r="E20" s="130"/>
      <c r="F20" s="129"/>
      <c r="G20" s="129"/>
      <c r="H20" s="129"/>
      <c r="I20" s="129"/>
      <c r="J20" s="312"/>
      <c r="K20" s="312"/>
      <c r="L20" s="312"/>
      <c r="M20" s="312"/>
      <c r="N20" s="280" t="str">
        <f>VLOOKUP($C20,'ID and Local Area'!$A:$D,3,FALSE)</f>
        <v xml:space="preserve"> </v>
      </c>
      <c r="O20" s="280" t="str">
        <f>VLOOKUP($C20,'ID and Local Area'!$A:$D,4,FALSE)</f>
        <v xml:space="preserve"> </v>
      </c>
      <c r="P20" t="str">
        <f t="shared" si="0"/>
        <v/>
      </c>
    </row>
    <row r="21" spans="1:16" x14ac:dyDescent="0.2">
      <c r="A21" s="220"/>
      <c r="B21" s="134"/>
      <c r="C21" s="133" t="s">
        <v>160</v>
      </c>
      <c r="D21" s="130">
        <f t="shared" si="1"/>
        <v>0</v>
      </c>
      <c r="E21" s="130"/>
      <c r="F21" s="129"/>
      <c r="G21" s="129"/>
      <c r="H21" s="129"/>
      <c r="I21" s="129"/>
      <c r="J21" s="312"/>
      <c r="K21" s="312"/>
      <c r="L21" s="312"/>
      <c r="M21" s="312"/>
      <c r="N21" s="280" t="str">
        <f>VLOOKUP($C21,'ID and Local Area'!$A:$D,3,FALSE)</f>
        <v xml:space="preserve"> </v>
      </c>
      <c r="O21" s="280" t="str">
        <f>VLOOKUP($C21,'ID and Local Area'!$A:$D,4,FALSE)</f>
        <v xml:space="preserve"> </v>
      </c>
      <c r="P21" t="str">
        <f t="shared" si="0"/>
        <v/>
      </c>
    </row>
    <row r="22" spans="1:16" x14ac:dyDescent="0.2">
      <c r="A22" s="220"/>
      <c r="B22" s="134"/>
      <c r="C22" s="133" t="s">
        <v>160</v>
      </c>
      <c r="D22" s="130">
        <f t="shared" si="1"/>
        <v>0</v>
      </c>
      <c r="E22" s="130"/>
      <c r="F22" s="458"/>
      <c r="G22" s="458"/>
      <c r="H22" s="129"/>
      <c r="I22" s="129"/>
      <c r="J22" s="312"/>
      <c r="K22" s="312"/>
      <c r="L22" s="312"/>
      <c r="M22" s="312"/>
      <c r="N22" s="280" t="str">
        <f>VLOOKUP($C22,'ID and Local Area'!$A:$D,3,FALSE)</f>
        <v xml:space="preserve"> </v>
      </c>
      <c r="O22" s="280" t="str">
        <f>VLOOKUP($C22,'ID and Local Area'!$A:$D,4,FALSE)</f>
        <v xml:space="preserve"> </v>
      </c>
      <c r="P22" t="str">
        <f t="shared" si="0"/>
        <v/>
      </c>
    </row>
    <row r="23" spans="1:16" x14ac:dyDescent="0.2">
      <c r="A23" s="220"/>
      <c r="B23" s="134"/>
      <c r="C23" s="133" t="s">
        <v>160</v>
      </c>
      <c r="D23" s="130">
        <f t="shared" si="1"/>
        <v>0</v>
      </c>
      <c r="E23" s="130"/>
      <c r="F23" s="129"/>
      <c r="G23" s="458"/>
      <c r="H23" s="129"/>
      <c r="I23" s="129"/>
      <c r="J23" s="312"/>
      <c r="K23" s="312"/>
      <c r="L23" s="312"/>
      <c r="M23" s="312"/>
      <c r="N23" s="280" t="str">
        <f>VLOOKUP($C23,'ID and Local Area'!$A:$D,3,FALSE)</f>
        <v xml:space="preserve"> </v>
      </c>
      <c r="O23" s="280" t="str">
        <f>VLOOKUP($C23,'ID and Local Area'!$A:$D,4,FALSE)</f>
        <v xml:space="preserve"> </v>
      </c>
      <c r="P23" t="str">
        <f t="shared" si="0"/>
        <v/>
      </c>
    </row>
    <row r="24" spans="1:16" x14ac:dyDescent="0.2">
      <c r="A24" s="220"/>
      <c r="B24" s="134"/>
      <c r="C24" s="133" t="s">
        <v>160</v>
      </c>
      <c r="D24" s="130">
        <f t="shared" si="1"/>
        <v>0</v>
      </c>
      <c r="E24" s="130"/>
      <c r="F24" s="129"/>
      <c r="G24" s="129"/>
      <c r="H24" s="129"/>
      <c r="I24" s="129"/>
      <c r="J24" s="312"/>
      <c r="K24" s="312"/>
      <c r="L24" s="312"/>
      <c r="M24" s="312"/>
      <c r="N24" s="280" t="str">
        <f>VLOOKUP($C24,'ID and Local Area'!$A:$D,3,FALSE)</f>
        <v xml:space="preserve"> </v>
      </c>
      <c r="O24" s="280" t="str">
        <f>VLOOKUP($C24,'ID and Local Area'!$A:$D,4,FALSE)</f>
        <v xml:space="preserve"> </v>
      </c>
      <c r="P24" t="str">
        <f t="shared" si="0"/>
        <v/>
      </c>
    </row>
    <row r="25" spans="1:16" x14ac:dyDescent="0.2">
      <c r="A25" s="220"/>
      <c r="B25" s="134"/>
      <c r="C25" s="133" t="s">
        <v>160</v>
      </c>
      <c r="D25" s="130">
        <f t="shared" si="1"/>
        <v>0</v>
      </c>
      <c r="E25" s="130"/>
      <c r="F25" s="129"/>
      <c r="G25" s="129"/>
      <c r="H25" s="129"/>
      <c r="I25" s="129"/>
      <c r="J25" s="312"/>
      <c r="K25" s="312"/>
      <c r="L25" s="312"/>
      <c r="M25" s="312"/>
      <c r="N25" s="280" t="str">
        <f>VLOOKUP($C25,'ID and Local Area'!$A:$D,3,FALSE)</f>
        <v xml:space="preserve"> </v>
      </c>
      <c r="O25" s="280" t="str">
        <f>VLOOKUP($C25,'ID and Local Area'!$A:$D,4,FALSE)</f>
        <v xml:space="preserve"> </v>
      </c>
      <c r="P25" t="str">
        <f t="shared" si="0"/>
        <v/>
      </c>
    </row>
    <row r="26" spans="1:16" x14ac:dyDescent="0.2">
      <c r="A26" s="220"/>
      <c r="B26" s="134"/>
      <c r="C26" s="133" t="s">
        <v>160</v>
      </c>
      <c r="D26" s="130">
        <f t="shared" si="1"/>
        <v>0</v>
      </c>
      <c r="E26" s="130"/>
      <c r="F26" s="129"/>
      <c r="G26" s="129"/>
      <c r="H26" s="129"/>
      <c r="I26" s="129"/>
      <c r="J26" s="312"/>
      <c r="K26" s="312"/>
      <c r="L26" s="312"/>
      <c r="M26" s="312"/>
      <c r="N26" s="280" t="str">
        <f>VLOOKUP($C26,'ID and Local Area'!$A:$D,3,FALSE)</f>
        <v xml:space="preserve"> </v>
      </c>
      <c r="O26" s="280" t="str">
        <f>VLOOKUP($C26,'ID and Local Area'!$A:$D,4,FALSE)</f>
        <v xml:space="preserve"> </v>
      </c>
      <c r="P26" t="str">
        <f t="shared" si="0"/>
        <v/>
      </c>
    </row>
    <row r="27" spans="1:16" x14ac:dyDescent="0.2">
      <c r="A27" s="220"/>
      <c r="B27" s="134"/>
      <c r="C27" s="133" t="s">
        <v>160</v>
      </c>
      <c r="D27" s="130">
        <f t="shared" si="1"/>
        <v>0</v>
      </c>
      <c r="E27" s="130"/>
      <c r="F27" s="129"/>
      <c r="G27" s="129"/>
      <c r="H27" s="129"/>
      <c r="I27" s="129"/>
      <c r="J27" s="312"/>
      <c r="K27" s="312"/>
      <c r="L27" s="312"/>
      <c r="M27" s="312"/>
      <c r="N27" s="280" t="str">
        <f>VLOOKUP($C27,'ID and Local Area'!$A:$D,3,FALSE)</f>
        <v xml:space="preserve"> </v>
      </c>
      <c r="O27" s="280" t="str">
        <f>VLOOKUP($C27,'ID and Local Area'!$A:$D,4,FALSE)</f>
        <v xml:space="preserve"> </v>
      </c>
      <c r="P27" t="str">
        <f t="shared" si="0"/>
        <v/>
      </c>
    </row>
    <row r="28" spans="1:16" x14ac:dyDescent="0.2">
      <c r="A28" s="220"/>
      <c r="B28" s="134"/>
      <c r="C28" s="133" t="s">
        <v>160</v>
      </c>
      <c r="D28" s="130">
        <f t="shared" si="1"/>
        <v>0</v>
      </c>
      <c r="E28" s="130"/>
      <c r="F28" s="129"/>
      <c r="G28" s="129"/>
      <c r="H28" s="129"/>
      <c r="I28" s="129"/>
      <c r="J28" s="312"/>
      <c r="K28" s="312"/>
      <c r="L28" s="312"/>
      <c r="M28" s="312"/>
      <c r="N28" s="280" t="str">
        <f>VLOOKUP($C28,'ID and Local Area'!$A:$D,3,FALSE)</f>
        <v xml:space="preserve"> </v>
      </c>
      <c r="O28" s="280" t="str">
        <f>VLOOKUP($C28,'ID and Local Area'!$A:$D,4,FALSE)</f>
        <v xml:space="preserve"> </v>
      </c>
      <c r="P28" t="str">
        <f t="shared" si="0"/>
        <v/>
      </c>
    </row>
    <row r="29" spans="1:16" x14ac:dyDescent="0.2">
      <c r="A29" s="220"/>
      <c r="B29" s="134"/>
      <c r="C29" s="133" t="s">
        <v>160</v>
      </c>
      <c r="D29" s="130">
        <f t="shared" si="1"/>
        <v>0</v>
      </c>
      <c r="E29" s="130"/>
      <c r="F29" s="129"/>
      <c r="G29" s="129"/>
      <c r="H29" s="129"/>
      <c r="I29" s="129"/>
      <c r="J29" s="312"/>
      <c r="K29" s="312"/>
      <c r="L29" s="312"/>
      <c r="M29" s="312"/>
      <c r="N29" s="280" t="str">
        <f>VLOOKUP($C29,'ID and Local Area'!$A:$D,3,FALSE)</f>
        <v xml:space="preserve"> </v>
      </c>
      <c r="O29" s="280" t="str">
        <f>VLOOKUP($C29,'ID and Local Area'!$A:$D,4,FALSE)</f>
        <v xml:space="preserve"> </v>
      </c>
      <c r="P29" t="str">
        <f t="shared" si="0"/>
        <v/>
      </c>
    </row>
    <row r="30" spans="1:16" x14ac:dyDescent="0.2">
      <c r="A30" s="220"/>
      <c r="B30" s="134"/>
      <c r="C30" s="133" t="s">
        <v>160</v>
      </c>
      <c r="D30" s="130">
        <f t="shared" si="1"/>
        <v>0</v>
      </c>
      <c r="E30" s="130"/>
      <c r="F30" s="129"/>
      <c r="G30" s="129"/>
      <c r="H30" s="129"/>
      <c r="I30" s="129"/>
      <c r="J30" s="312"/>
      <c r="K30" s="312"/>
      <c r="L30" s="312"/>
      <c r="M30" s="312"/>
      <c r="N30" s="280" t="str">
        <f>VLOOKUP($C30,'ID and Local Area'!$A:$D,3,FALSE)</f>
        <v xml:space="preserve"> </v>
      </c>
      <c r="O30" s="280" t="str">
        <f>VLOOKUP($C30,'ID and Local Area'!$A:$D,4,FALSE)</f>
        <v xml:space="preserve"> </v>
      </c>
      <c r="P30" t="str">
        <f t="shared" si="0"/>
        <v/>
      </c>
    </row>
    <row r="31" spans="1:16" x14ac:dyDescent="0.2">
      <c r="A31" s="220"/>
      <c r="B31" s="134"/>
      <c r="C31" s="133" t="s">
        <v>160</v>
      </c>
      <c r="D31" s="130">
        <f t="shared" si="1"/>
        <v>0</v>
      </c>
      <c r="E31" s="130"/>
      <c r="F31" s="129"/>
      <c r="G31" s="129"/>
      <c r="H31" s="129"/>
      <c r="I31" s="129"/>
      <c r="J31" s="312"/>
      <c r="K31" s="312"/>
      <c r="L31" s="312"/>
      <c r="M31" s="312"/>
      <c r="N31" s="280" t="str">
        <f>VLOOKUP($C31,'ID and Local Area'!$A:$D,3,FALSE)</f>
        <v xml:space="preserve"> </v>
      </c>
      <c r="O31" s="280" t="str">
        <f>VLOOKUP($C31,'ID and Local Area'!$A:$D,4,FALSE)</f>
        <v xml:space="preserve"> </v>
      </c>
      <c r="P31" t="str">
        <f t="shared" si="0"/>
        <v/>
      </c>
    </row>
    <row r="32" spans="1:16" x14ac:dyDescent="0.2">
      <c r="A32" s="220"/>
      <c r="B32" s="134"/>
      <c r="C32" s="133" t="s">
        <v>160</v>
      </c>
      <c r="D32" s="130">
        <f t="shared" si="1"/>
        <v>0</v>
      </c>
      <c r="E32" s="130"/>
      <c r="F32" s="129"/>
      <c r="G32" s="129"/>
      <c r="H32" s="129"/>
      <c r="I32" s="129"/>
      <c r="J32" s="312"/>
      <c r="K32" s="312"/>
      <c r="L32" s="312"/>
      <c r="M32" s="312"/>
      <c r="N32" s="280" t="str">
        <f>VLOOKUP($C32,'ID and Local Area'!$A:$D,3,FALSE)</f>
        <v xml:space="preserve"> </v>
      </c>
      <c r="O32" s="280" t="str">
        <f>VLOOKUP($C32,'ID and Local Area'!$A:$D,4,FALSE)</f>
        <v xml:space="preserve"> </v>
      </c>
      <c r="P32" t="str">
        <f t="shared" si="0"/>
        <v/>
      </c>
    </row>
    <row r="33" spans="1:16" x14ac:dyDescent="0.2">
      <c r="A33" s="220"/>
      <c r="B33" s="134"/>
      <c r="C33" s="133" t="s">
        <v>160</v>
      </c>
      <c r="D33" s="130">
        <f t="shared" si="1"/>
        <v>0</v>
      </c>
      <c r="E33" s="130"/>
      <c r="F33" s="129"/>
      <c r="G33" s="129"/>
      <c r="H33" s="129"/>
      <c r="I33" s="129"/>
      <c r="J33" s="312"/>
      <c r="K33" s="312"/>
      <c r="L33" s="312"/>
      <c r="M33" s="312"/>
      <c r="N33" s="280" t="str">
        <f>VLOOKUP($C33,'ID and Local Area'!$A:$D,3,FALSE)</f>
        <v xml:space="preserve"> </v>
      </c>
      <c r="O33" s="280" t="str">
        <f>VLOOKUP($C33,'ID and Local Area'!$A:$D,4,FALSE)</f>
        <v xml:space="preserve"> </v>
      </c>
      <c r="P33" t="str">
        <f t="shared" si="0"/>
        <v/>
      </c>
    </row>
    <row r="34" spans="1:16" x14ac:dyDescent="0.2">
      <c r="A34" s="220"/>
      <c r="B34" s="134"/>
      <c r="C34" s="133" t="s">
        <v>160</v>
      </c>
      <c r="D34" s="130">
        <f t="shared" si="1"/>
        <v>0</v>
      </c>
      <c r="E34" s="130"/>
      <c r="F34" s="129"/>
      <c r="G34" s="129"/>
      <c r="H34" s="129"/>
      <c r="I34" s="129"/>
      <c r="J34" s="312"/>
      <c r="K34" s="312"/>
      <c r="L34" s="312"/>
      <c r="M34" s="312"/>
      <c r="N34" s="280" t="str">
        <f>VLOOKUP($C34,'ID and Local Area'!$A:$D,3,FALSE)</f>
        <v xml:space="preserve"> </v>
      </c>
      <c r="O34" s="280" t="str">
        <f>VLOOKUP($C34,'ID and Local Area'!$A:$D,4,FALSE)</f>
        <v xml:space="preserve"> </v>
      </c>
      <c r="P34" t="str">
        <f t="shared" si="0"/>
        <v/>
      </c>
    </row>
    <row r="35" spans="1:16" ht="12.75" customHeight="1" x14ac:dyDescent="0.2">
      <c r="A35" s="220"/>
      <c r="B35" s="134"/>
      <c r="C35" s="133" t="s">
        <v>160</v>
      </c>
      <c r="D35" s="130">
        <f t="shared" si="1"/>
        <v>0</v>
      </c>
      <c r="E35" s="130"/>
      <c r="F35" s="129"/>
      <c r="G35" s="129"/>
      <c r="H35" s="129"/>
      <c r="I35" s="129"/>
      <c r="J35" s="312"/>
      <c r="K35" s="312"/>
      <c r="L35" s="312"/>
      <c r="M35" s="312"/>
      <c r="N35" s="280" t="str">
        <f>VLOOKUP($C35,'ID and Local Area'!$A:$D,3,FALSE)</f>
        <v xml:space="preserve"> </v>
      </c>
      <c r="O35" s="280" t="str">
        <f>VLOOKUP($C35,'ID and Local Area'!$A:$D,4,FALSE)</f>
        <v xml:space="preserve"> </v>
      </c>
      <c r="P35" t="str">
        <f t="shared" si="0"/>
        <v/>
      </c>
    </row>
    <row r="36" spans="1:16" x14ac:dyDescent="0.2">
      <c r="A36" s="220"/>
      <c r="B36" s="134"/>
      <c r="C36" s="133" t="s">
        <v>160</v>
      </c>
      <c r="D36" s="130">
        <f t="shared" si="1"/>
        <v>0</v>
      </c>
      <c r="E36" s="130"/>
      <c r="F36" s="129"/>
      <c r="G36" s="129"/>
      <c r="H36" s="129"/>
      <c r="I36" s="129"/>
      <c r="J36" s="312"/>
      <c r="K36" s="312"/>
      <c r="L36" s="312"/>
      <c r="M36" s="312"/>
      <c r="N36" s="280" t="str">
        <f>VLOOKUP($C36,'ID and Local Area'!$A:$D,3,FALSE)</f>
        <v xml:space="preserve"> </v>
      </c>
      <c r="O36" s="280" t="str">
        <f>VLOOKUP($C36,'ID and Local Area'!$A:$D,4,FALSE)</f>
        <v xml:space="preserve"> </v>
      </c>
      <c r="P36" t="str">
        <f t="shared" si="0"/>
        <v/>
      </c>
    </row>
    <row r="37" spans="1:16" x14ac:dyDescent="0.2">
      <c r="B37" s="15"/>
      <c r="C37" s="15"/>
      <c r="D37" s="15"/>
      <c r="E37" s="15"/>
      <c r="F37" s="15"/>
      <c r="G37" s="15"/>
      <c r="H37" s="15"/>
      <c r="I37" s="15"/>
      <c r="J37" s="15"/>
    </row>
    <row r="38" spans="1:16" x14ac:dyDescent="0.2">
      <c r="B38" s="15"/>
      <c r="C38" s="15"/>
      <c r="D38" s="15"/>
      <c r="E38" s="15"/>
      <c r="F38" s="15"/>
      <c r="G38" s="15"/>
      <c r="H38" s="15"/>
      <c r="I38" s="15"/>
      <c r="J38" s="15"/>
    </row>
    <row r="39" spans="1:16" x14ac:dyDescent="0.2">
      <c r="B39" s="15"/>
      <c r="C39" s="15"/>
      <c r="D39" s="15"/>
      <c r="E39" s="15"/>
      <c r="F39" s="15"/>
      <c r="G39" s="15"/>
      <c r="H39" s="15"/>
      <c r="I39" s="15"/>
      <c r="J39" s="15"/>
    </row>
    <row r="40" spans="1:16" x14ac:dyDescent="0.2">
      <c r="B40" s="15"/>
      <c r="C40" s="15"/>
      <c r="D40" s="15"/>
      <c r="E40" s="15"/>
      <c r="F40" s="15"/>
      <c r="G40" s="15"/>
      <c r="H40" s="15"/>
      <c r="I40" s="15"/>
      <c r="J40" s="15"/>
    </row>
    <row r="41" spans="1:16" x14ac:dyDescent="0.2">
      <c r="B41" s="15"/>
      <c r="C41" s="15"/>
      <c r="D41" s="15"/>
      <c r="E41" s="15"/>
      <c r="F41" s="15"/>
      <c r="G41" s="15"/>
      <c r="H41" s="15"/>
      <c r="I41" s="15"/>
      <c r="J41" s="15"/>
    </row>
    <row r="42" spans="1:16" x14ac:dyDescent="0.2">
      <c r="B42" s="15"/>
      <c r="C42" s="15"/>
      <c r="D42" s="15"/>
      <c r="E42" s="15"/>
      <c r="F42" s="15"/>
      <c r="G42" s="15"/>
      <c r="H42" s="15"/>
      <c r="I42" s="15"/>
      <c r="J42" s="15"/>
    </row>
    <row r="43" spans="1:16" x14ac:dyDescent="0.2">
      <c r="B43" s="15"/>
      <c r="C43" s="15"/>
      <c r="D43" s="15"/>
      <c r="E43" s="15"/>
      <c r="F43" s="15"/>
      <c r="G43" s="15"/>
      <c r="H43" s="15"/>
      <c r="I43" s="15"/>
      <c r="J43" s="15"/>
    </row>
    <row r="44" spans="1:16" x14ac:dyDescent="0.2">
      <c r="B44" s="15"/>
      <c r="C44" s="15"/>
      <c r="D44" s="15"/>
      <c r="E44" s="15"/>
      <c r="F44" s="15"/>
      <c r="G44" s="15"/>
      <c r="H44" s="15"/>
      <c r="I44" s="15"/>
      <c r="J44" s="15"/>
    </row>
    <row r="45" spans="1:16" x14ac:dyDescent="0.2">
      <c r="B45" s="15"/>
      <c r="C45" s="15"/>
      <c r="D45" s="15"/>
      <c r="E45" s="15"/>
      <c r="F45" s="15"/>
      <c r="G45" s="15"/>
      <c r="H45" s="15"/>
      <c r="I45" s="15"/>
      <c r="J45" s="15"/>
    </row>
    <row r="46" spans="1:16" x14ac:dyDescent="0.2">
      <c r="B46" s="15"/>
      <c r="C46" s="15"/>
      <c r="D46" s="15"/>
      <c r="E46" s="15"/>
      <c r="F46" s="15"/>
      <c r="G46" s="15"/>
      <c r="H46" s="15"/>
      <c r="I46" s="15"/>
      <c r="J46" s="15"/>
    </row>
    <row r="47" spans="1:16" x14ac:dyDescent="0.2">
      <c r="B47" s="15"/>
      <c r="C47" s="15"/>
      <c r="D47" s="15"/>
      <c r="E47" s="15"/>
      <c r="F47" s="15"/>
      <c r="G47" s="15"/>
      <c r="H47" s="15"/>
      <c r="I47" s="15"/>
      <c r="J47" s="15"/>
    </row>
    <row r="48" spans="1:16" x14ac:dyDescent="0.2">
      <c r="B48" s="15"/>
      <c r="C48" s="15"/>
      <c r="D48" s="15"/>
      <c r="E48" s="15"/>
      <c r="F48" s="15"/>
      <c r="G48" s="15"/>
      <c r="H48" s="15"/>
      <c r="I48" s="15"/>
      <c r="J48" s="15"/>
    </row>
    <row r="49" spans="2:10" x14ac:dyDescent="0.2">
      <c r="B49" s="15"/>
      <c r="C49" s="15"/>
      <c r="D49" s="15"/>
      <c r="E49" s="15"/>
      <c r="F49" s="15"/>
      <c r="G49" s="15"/>
      <c r="H49" s="15"/>
      <c r="I49" s="15"/>
      <c r="J49" s="15"/>
    </row>
    <row r="50" spans="2:10" x14ac:dyDescent="0.2">
      <c r="B50" s="15"/>
      <c r="C50" s="15"/>
      <c r="D50" s="15"/>
      <c r="E50" s="15"/>
      <c r="F50" s="15"/>
      <c r="G50" s="15"/>
      <c r="H50" s="15"/>
      <c r="I50" s="15"/>
      <c r="J50" s="15"/>
    </row>
    <row r="51" spans="2:10" x14ac:dyDescent="0.2">
      <c r="B51" s="15"/>
      <c r="C51" s="15"/>
      <c r="D51" s="15"/>
      <c r="E51" s="15"/>
      <c r="F51" s="15"/>
      <c r="G51" s="15"/>
      <c r="H51" s="15"/>
      <c r="I51" s="15"/>
      <c r="J51" s="15"/>
    </row>
    <row r="52" spans="2:10" x14ac:dyDescent="0.2">
      <c r="B52" s="15"/>
      <c r="C52" s="15"/>
      <c r="D52" s="15"/>
      <c r="E52" s="15"/>
      <c r="F52" s="15"/>
      <c r="G52" s="15"/>
      <c r="H52" s="15"/>
      <c r="I52" s="15"/>
      <c r="J52" s="15"/>
    </row>
    <row r="53" spans="2:10" x14ac:dyDescent="0.2">
      <c r="B53" s="15"/>
      <c r="C53" s="15"/>
      <c r="D53" s="15"/>
      <c r="E53" s="15"/>
      <c r="F53" s="15"/>
      <c r="G53" s="15"/>
      <c r="H53" s="15"/>
      <c r="I53" s="15"/>
      <c r="J53" s="15"/>
    </row>
    <row r="54" spans="2:10" x14ac:dyDescent="0.2">
      <c r="B54" s="15"/>
      <c r="C54" s="15"/>
      <c r="D54" s="15"/>
      <c r="E54" s="15"/>
      <c r="F54" s="15"/>
      <c r="G54" s="15"/>
      <c r="H54" s="15"/>
      <c r="I54" s="15"/>
      <c r="J54" s="15"/>
    </row>
    <row r="55" spans="2:10" x14ac:dyDescent="0.2">
      <c r="B55" s="15"/>
      <c r="C55" s="15"/>
      <c r="D55" s="15"/>
      <c r="E55" s="15"/>
      <c r="F55" s="15"/>
      <c r="G55" s="15"/>
      <c r="H55" s="15"/>
      <c r="I55" s="15"/>
      <c r="J55" s="15"/>
    </row>
    <row r="56" spans="2:10" x14ac:dyDescent="0.2">
      <c r="B56" s="15"/>
      <c r="C56" s="15"/>
      <c r="D56" s="15"/>
      <c r="E56" s="15"/>
      <c r="F56" s="15"/>
      <c r="G56" s="15"/>
      <c r="H56" s="15"/>
      <c r="I56" s="15"/>
      <c r="J56" s="15"/>
    </row>
    <row r="57" spans="2:10" x14ac:dyDescent="0.2">
      <c r="B57" s="15"/>
      <c r="C57" s="15"/>
      <c r="D57" s="15"/>
      <c r="E57" s="15"/>
      <c r="F57" s="15"/>
      <c r="G57" s="15"/>
      <c r="H57" s="15"/>
      <c r="I57" s="15"/>
      <c r="J57" s="15"/>
    </row>
    <row r="58" spans="2:10" x14ac:dyDescent="0.2">
      <c r="B58" s="15"/>
      <c r="C58" s="15"/>
      <c r="D58" s="15"/>
      <c r="E58" s="15"/>
      <c r="F58" s="15"/>
      <c r="G58" s="15"/>
      <c r="H58" s="15"/>
      <c r="I58" s="15"/>
      <c r="J58" s="15"/>
    </row>
    <row r="59" spans="2:10" x14ac:dyDescent="0.2">
      <c r="B59" s="15"/>
      <c r="C59" s="15"/>
      <c r="D59" s="15"/>
      <c r="E59" s="15"/>
      <c r="F59" s="15"/>
      <c r="G59" s="15"/>
      <c r="H59" s="15"/>
      <c r="I59" s="15"/>
      <c r="J59" s="15"/>
    </row>
    <row r="60" spans="2:10" x14ac:dyDescent="0.2">
      <c r="B60" s="15"/>
      <c r="C60" s="15"/>
      <c r="D60" s="15"/>
      <c r="E60" s="15"/>
      <c r="F60" s="15"/>
      <c r="G60" s="15"/>
      <c r="H60" s="15"/>
      <c r="I60" s="15"/>
      <c r="J60" s="15"/>
    </row>
    <row r="61" spans="2:10" x14ac:dyDescent="0.2">
      <c r="B61" s="15"/>
      <c r="C61" s="15"/>
      <c r="D61" s="15"/>
      <c r="E61" s="15"/>
      <c r="F61" s="15"/>
      <c r="G61" s="15"/>
      <c r="H61" s="15"/>
      <c r="I61" s="15"/>
      <c r="J61" s="15"/>
    </row>
    <row r="62" spans="2:10" x14ac:dyDescent="0.2">
      <c r="B62" s="15"/>
      <c r="C62" s="15"/>
      <c r="D62" s="15"/>
      <c r="E62" s="15"/>
      <c r="F62" s="15"/>
      <c r="G62" s="15"/>
      <c r="H62" s="15"/>
      <c r="I62" s="15"/>
      <c r="J62" s="15"/>
    </row>
    <row r="63" spans="2:10" x14ac:dyDescent="0.2">
      <c r="B63" s="15"/>
      <c r="C63" s="15"/>
      <c r="D63" s="15"/>
      <c r="E63" s="15"/>
      <c r="F63" s="15"/>
      <c r="G63" s="15"/>
      <c r="H63" s="15"/>
      <c r="I63" s="15"/>
      <c r="J63" s="15"/>
    </row>
    <row r="64" spans="2:10" x14ac:dyDescent="0.2">
      <c r="B64" s="15"/>
      <c r="C64" s="15"/>
      <c r="D64" s="15"/>
      <c r="E64" s="15"/>
      <c r="F64" s="15"/>
      <c r="G64" s="15"/>
      <c r="H64" s="15"/>
      <c r="I64" s="15"/>
      <c r="J64" s="15"/>
    </row>
    <row r="65" spans="2:10" x14ac:dyDescent="0.2">
      <c r="B65" s="15"/>
      <c r="C65" s="15"/>
      <c r="D65" s="15"/>
      <c r="E65" s="15"/>
      <c r="F65" s="15"/>
      <c r="G65" s="15"/>
      <c r="H65" s="15"/>
      <c r="I65" s="15"/>
      <c r="J65" s="15"/>
    </row>
    <row r="66" spans="2:10" x14ac:dyDescent="0.2">
      <c r="B66" s="15"/>
      <c r="C66" s="15"/>
      <c r="D66" s="15"/>
      <c r="E66" s="15"/>
      <c r="F66" s="15"/>
      <c r="G66" s="15"/>
      <c r="H66" s="15"/>
      <c r="I66" s="15"/>
      <c r="J66" s="15"/>
    </row>
    <row r="67" spans="2:10" x14ac:dyDescent="0.2">
      <c r="B67" s="15"/>
      <c r="C67" s="15"/>
      <c r="D67" s="15"/>
      <c r="E67" s="15"/>
      <c r="F67" s="15"/>
      <c r="G67" s="15"/>
      <c r="H67" s="15"/>
      <c r="I67" s="15"/>
      <c r="J67" s="15"/>
    </row>
    <row r="68" spans="2:10" x14ac:dyDescent="0.2">
      <c r="B68" s="15"/>
      <c r="C68" s="15"/>
      <c r="D68" s="15"/>
      <c r="E68" s="15"/>
      <c r="F68" s="15"/>
      <c r="G68" s="15"/>
      <c r="H68" s="15"/>
      <c r="I68" s="15"/>
      <c r="J68" s="15"/>
    </row>
    <row r="69" spans="2:10" x14ac:dyDescent="0.2">
      <c r="B69" s="15"/>
      <c r="C69" s="15"/>
      <c r="D69" s="15"/>
      <c r="E69" s="15"/>
      <c r="F69" s="15"/>
      <c r="G69" s="15"/>
      <c r="H69" s="15"/>
      <c r="I69" s="15"/>
      <c r="J69" s="15"/>
    </row>
    <row r="70" spans="2:10" x14ac:dyDescent="0.2">
      <c r="B70" s="15"/>
      <c r="C70" s="15"/>
      <c r="D70" s="15"/>
      <c r="E70" s="15"/>
      <c r="F70" s="15"/>
      <c r="G70" s="15"/>
      <c r="H70" s="15"/>
      <c r="I70" s="15"/>
      <c r="J70" s="15"/>
    </row>
    <row r="71" spans="2:10" x14ac:dyDescent="0.2">
      <c r="B71" s="15"/>
      <c r="C71" s="15"/>
      <c r="D71" s="15"/>
      <c r="E71" s="15"/>
      <c r="F71" s="15"/>
      <c r="G71" s="15"/>
      <c r="H71" s="15"/>
      <c r="I71" s="15"/>
      <c r="J71" s="15"/>
    </row>
    <row r="72" spans="2:10" x14ac:dyDescent="0.2">
      <c r="B72" s="15"/>
      <c r="C72" s="15"/>
      <c r="D72" s="15"/>
      <c r="E72" s="15"/>
      <c r="F72" s="15"/>
      <c r="G72" s="15"/>
      <c r="H72" s="15"/>
      <c r="I72" s="15"/>
      <c r="J72" s="15"/>
    </row>
    <row r="73" spans="2:10" x14ac:dyDescent="0.2">
      <c r="B73" s="15"/>
      <c r="C73" s="15"/>
      <c r="D73" s="15"/>
      <c r="E73" s="15"/>
      <c r="F73" s="15"/>
      <c r="G73" s="15"/>
      <c r="H73" s="15"/>
      <c r="I73" s="15"/>
      <c r="J73" s="15"/>
    </row>
    <row r="74" spans="2:10" x14ac:dyDescent="0.2">
      <c r="B74" s="15"/>
      <c r="C74" s="15"/>
      <c r="D74" s="15"/>
      <c r="E74" s="15"/>
      <c r="F74" s="15"/>
      <c r="G74" s="15"/>
      <c r="H74" s="15"/>
      <c r="I74" s="15"/>
      <c r="J74" s="15"/>
    </row>
    <row r="75" spans="2:10" x14ac:dyDescent="0.2">
      <c r="B75" s="15"/>
      <c r="C75" s="15"/>
      <c r="D75" s="15"/>
      <c r="E75" s="15"/>
      <c r="F75" s="15"/>
      <c r="G75" s="15"/>
      <c r="H75" s="15"/>
      <c r="I75" s="15"/>
      <c r="J75" s="15"/>
    </row>
    <row r="76" spans="2:10" x14ac:dyDescent="0.2">
      <c r="B76" s="15"/>
      <c r="C76" s="15"/>
      <c r="D76" s="15"/>
      <c r="E76" s="15"/>
      <c r="F76" s="15"/>
      <c r="G76" s="15"/>
      <c r="H76" s="15"/>
      <c r="I76" s="15"/>
      <c r="J76" s="15"/>
    </row>
    <row r="77" spans="2:10" x14ac:dyDescent="0.2">
      <c r="B77" s="15"/>
      <c r="C77" s="15"/>
      <c r="D77" s="15"/>
      <c r="E77" s="15"/>
      <c r="F77" s="15"/>
      <c r="G77" s="15"/>
      <c r="H77" s="15"/>
      <c r="I77" s="15"/>
      <c r="J77" s="15"/>
    </row>
    <row r="78" spans="2:10" x14ac:dyDescent="0.2">
      <c r="B78" s="15"/>
      <c r="C78" s="15"/>
      <c r="D78" s="15"/>
      <c r="E78" s="15"/>
      <c r="F78" s="15"/>
      <c r="G78" s="15"/>
      <c r="H78" s="15"/>
      <c r="I78" s="15"/>
      <c r="J78" s="15"/>
    </row>
    <row r="79" spans="2:10" x14ac:dyDescent="0.2">
      <c r="B79" s="15"/>
      <c r="C79" s="15"/>
      <c r="D79" s="15"/>
      <c r="E79" s="15"/>
      <c r="F79" s="15"/>
      <c r="G79" s="15"/>
      <c r="H79" s="15"/>
      <c r="I79" s="15"/>
      <c r="J79" s="15"/>
    </row>
    <row r="80" spans="2:10" x14ac:dyDescent="0.2">
      <c r="B80" s="15"/>
      <c r="C80" s="15"/>
      <c r="D80" s="15"/>
      <c r="E80" s="15"/>
      <c r="F80" s="15"/>
      <c r="G80" s="15"/>
      <c r="H80" s="15"/>
      <c r="I80" s="15"/>
      <c r="J80" s="15"/>
    </row>
    <row r="81" spans="2:10" x14ac:dyDescent="0.2">
      <c r="B81" s="15"/>
      <c r="C81" s="15"/>
      <c r="D81" s="15"/>
      <c r="E81" s="15"/>
      <c r="F81" s="15"/>
      <c r="G81" s="15"/>
      <c r="H81" s="15"/>
      <c r="I81" s="15"/>
      <c r="J81" s="15"/>
    </row>
    <row r="82" spans="2:10" x14ac:dyDescent="0.2">
      <c r="B82" s="15"/>
      <c r="C82" s="15"/>
      <c r="D82" s="15"/>
      <c r="E82" s="15"/>
      <c r="F82" s="15"/>
      <c r="G82" s="15"/>
      <c r="H82" s="15"/>
      <c r="I82" s="15"/>
      <c r="J82" s="15"/>
    </row>
    <row r="83" spans="2:10" x14ac:dyDescent="0.2">
      <c r="B83" s="15"/>
      <c r="C83" s="15"/>
      <c r="D83" s="15"/>
      <c r="E83" s="15"/>
      <c r="F83" s="15"/>
      <c r="G83" s="15"/>
      <c r="H83" s="15"/>
      <c r="I83" s="15"/>
      <c r="J83" s="15"/>
    </row>
    <row r="84" spans="2:10" x14ac:dyDescent="0.2">
      <c r="B84" s="15"/>
      <c r="C84" s="15"/>
      <c r="D84" s="15"/>
      <c r="E84" s="15"/>
      <c r="F84" s="15"/>
      <c r="G84" s="15"/>
      <c r="H84" s="15"/>
      <c r="I84" s="15"/>
      <c r="J84" s="15"/>
    </row>
    <row r="85" spans="2:10" x14ac:dyDescent="0.2">
      <c r="B85" s="15"/>
      <c r="C85" s="15"/>
      <c r="D85" s="15"/>
      <c r="E85" s="15"/>
      <c r="F85" s="15"/>
      <c r="G85" s="15"/>
      <c r="H85" s="15"/>
      <c r="I85" s="15"/>
      <c r="J85" s="15"/>
    </row>
    <row r="86" spans="2:10" x14ac:dyDescent="0.2">
      <c r="B86" s="15"/>
      <c r="C86" s="15"/>
      <c r="D86" s="15"/>
      <c r="E86" s="15"/>
      <c r="F86" s="15"/>
      <c r="G86" s="15"/>
      <c r="H86" s="15"/>
      <c r="I86" s="15"/>
      <c r="J86" s="15"/>
    </row>
    <row r="87" spans="2:10" x14ac:dyDescent="0.2">
      <c r="B87" s="15"/>
      <c r="C87" s="15"/>
      <c r="D87" s="15"/>
      <c r="E87" s="15"/>
      <c r="F87" s="15"/>
      <c r="G87" s="15"/>
      <c r="H87" s="15"/>
      <c r="I87" s="15"/>
      <c r="J87" s="15"/>
    </row>
    <row r="88" spans="2:10" x14ac:dyDescent="0.2">
      <c r="B88" s="15"/>
      <c r="C88" s="15"/>
      <c r="D88" s="15"/>
      <c r="E88" s="15"/>
      <c r="F88" s="15"/>
      <c r="G88" s="15"/>
      <c r="H88" s="15"/>
      <c r="I88" s="15"/>
      <c r="J88" s="15"/>
    </row>
    <row r="89" spans="2:10" x14ac:dyDescent="0.2">
      <c r="B89" s="15"/>
      <c r="C89" s="15"/>
      <c r="D89" s="15"/>
      <c r="E89" s="15"/>
      <c r="F89" s="15"/>
      <c r="G89" s="15"/>
      <c r="H89" s="15"/>
      <c r="I89" s="15"/>
      <c r="J89" s="15"/>
    </row>
    <row r="90" spans="2:10" ht="63.75" customHeight="1" x14ac:dyDescent="0.2">
      <c r="B90" s="15"/>
      <c r="C90" s="15"/>
      <c r="D90" s="15"/>
      <c r="E90" s="15"/>
      <c r="F90" s="15"/>
      <c r="G90" s="15"/>
      <c r="H90" s="15"/>
      <c r="I90" s="15"/>
      <c r="J90" s="15"/>
    </row>
    <row r="91" spans="2:10" x14ac:dyDescent="0.2">
      <c r="B91" s="15"/>
      <c r="C91" s="15"/>
      <c r="D91" s="15"/>
      <c r="E91" s="15"/>
      <c r="F91" s="15"/>
      <c r="G91" s="15"/>
      <c r="H91" s="15"/>
      <c r="I91" s="15"/>
      <c r="J91" s="15"/>
    </row>
    <row r="92" spans="2:10" x14ac:dyDescent="0.2">
      <c r="B92" s="15"/>
      <c r="C92" s="15"/>
      <c r="D92" s="15"/>
      <c r="E92" s="15"/>
      <c r="F92" s="15"/>
      <c r="G92" s="15"/>
      <c r="H92" s="15"/>
      <c r="I92" s="15"/>
      <c r="J92" s="15"/>
    </row>
    <row r="93" spans="2:10" x14ac:dyDescent="0.2">
      <c r="B93" s="15"/>
      <c r="C93" s="15"/>
      <c r="D93" s="15"/>
      <c r="E93" s="15"/>
      <c r="F93" s="15"/>
      <c r="G93" s="15"/>
      <c r="H93" s="15"/>
      <c r="I93" s="15"/>
      <c r="J93" s="15"/>
    </row>
    <row r="94" spans="2:10" x14ac:dyDescent="0.2">
      <c r="B94" s="15"/>
      <c r="C94" s="15"/>
      <c r="D94" s="15"/>
      <c r="E94" s="15"/>
      <c r="F94" s="15"/>
      <c r="G94" s="15"/>
      <c r="H94" s="15"/>
      <c r="I94" s="15"/>
      <c r="J94" s="15"/>
    </row>
    <row r="95" spans="2:10" x14ac:dyDescent="0.2">
      <c r="B95" s="15"/>
      <c r="C95" s="15"/>
      <c r="D95" s="15"/>
      <c r="E95" s="15"/>
      <c r="F95" s="15"/>
      <c r="G95" s="15"/>
      <c r="H95" s="15"/>
      <c r="I95" s="15"/>
      <c r="J95" s="15"/>
    </row>
    <row r="96" spans="2:10" x14ac:dyDescent="0.2">
      <c r="B96" s="15"/>
      <c r="C96" s="15"/>
      <c r="D96" s="15"/>
      <c r="E96" s="15"/>
      <c r="F96" s="15"/>
      <c r="G96" s="15"/>
      <c r="H96" s="15"/>
      <c r="I96" s="15"/>
      <c r="J96" s="15"/>
    </row>
    <row r="97" spans="2:10" x14ac:dyDescent="0.2">
      <c r="B97" s="15"/>
      <c r="C97" s="15"/>
      <c r="D97" s="15"/>
      <c r="E97" s="15"/>
      <c r="F97" s="15"/>
      <c r="G97" s="15"/>
      <c r="H97" s="15"/>
      <c r="I97" s="15"/>
      <c r="J97" s="15"/>
    </row>
    <row r="98" spans="2:10" x14ac:dyDescent="0.2">
      <c r="B98" s="15"/>
      <c r="C98" s="15"/>
      <c r="D98" s="15"/>
      <c r="E98" s="15"/>
      <c r="F98" s="15"/>
      <c r="G98" s="15"/>
      <c r="H98" s="15"/>
      <c r="I98" s="15"/>
      <c r="J98" s="15"/>
    </row>
    <row r="99" spans="2:10" x14ac:dyDescent="0.2">
      <c r="B99" s="15"/>
      <c r="C99" s="15"/>
      <c r="D99" s="15"/>
      <c r="E99" s="15"/>
      <c r="F99" s="15"/>
      <c r="G99" s="15"/>
      <c r="H99" s="15"/>
      <c r="I99" s="15"/>
      <c r="J99" s="15"/>
    </row>
    <row r="100" spans="2:10" x14ac:dyDescent="0.2">
      <c r="B100" s="15"/>
      <c r="C100" s="15"/>
      <c r="D100" s="15"/>
      <c r="E100" s="15"/>
      <c r="F100" s="15"/>
      <c r="G100" s="15"/>
      <c r="H100" s="15"/>
      <c r="I100" s="15"/>
      <c r="J100" s="15"/>
    </row>
    <row r="101" spans="2:10" x14ac:dyDescent="0.2">
      <c r="B101" s="15"/>
      <c r="C101" s="15"/>
      <c r="D101" s="15"/>
      <c r="E101" s="15"/>
      <c r="F101" s="15"/>
      <c r="G101" s="15"/>
      <c r="H101" s="15"/>
      <c r="I101" s="15"/>
      <c r="J101" s="15"/>
    </row>
    <row r="102" spans="2:10" x14ac:dyDescent="0.2">
      <c r="B102" s="15"/>
      <c r="C102" s="15"/>
      <c r="D102" s="15"/>
      <c r="E102" s="15"/>
      <c r="F102" s="15"/>
      <c r="G102" s="15"/>
      <c r="H102" s="15"/>
      <c r="I102" s="15"/>
      <c r="J102" s="15"/>
    </row>
    <row r="103" spans="2:10" x14ac:dyDescent="0.2">
      <c r="B103" s="15"/>
      <c r="C103" s="15"/>
      <c r="D103" s="15"/>
      <c r="E103" s="15"/>
      <c r="F103" s="15"/>
      <c r="G103" s="15"/>
      <c r="H103" s="15"/>
      <c r="I103" s="15"/>
      <c r="J103" s="15"/>
    </row>
    <row r="104" spans="2:10" x14ac:dyDescent="0.2">
      <c r="B104" s="15"/>
      <c r="C104" s="15"/>
      <c r="D104" s="15"/>
      <c r="E104" s="15"/>
      <c r="F104" s="15"/>
      <c r="G104" s="15"/>
      <c r="H104" s="15"/>
      <c r="I104" s="15"/>
      <c r="J104" s="15"/>
    </row>
    <row r="105" spans="2:10" x14ac:dyDescent="0.2">
      <c r="B105" s="15"/>
      <c r="C105" s="15"/>
      <c r="D105" s="15"/>
      <c r="E105" s="15"/>
      <c r="F105" s="15"/>
      <c r="G105" s="15"/>
      <c r="H105" s="15"/>
      <c r="I105" s="15"/>
      <c r="J105" s="15"/>
    </row>
    <row r="106" spans="2:10" x14ac:dyDescent="0.2">
      <c r="B106" s="15"/>
      <c r="C106" s="15"/>
      <c r="D106" s="15"/>
      <c r="E106" s="15"/>
      <c r="F106" s="15"/>
      <c r="G106" s="15"/>
      <c r="H106" s="15"/>
      <c r="I106" s="15"/>
      <c r="J106" s="15"/>
    </row>
    <row r="107" spans="2:10" x14ac:dyDescent="0.2">
      <c r="B107" s="15"/>
      <c r="C107" s="15"/>
      <c r="D107" s="15"/>
      <c r="E107" s="15"/>
      <c r="F107" s="15"/>
      <c r="G107" s="15"/>
      <c r="H107" s="15"/>
      <c r="I107" s="15"/>
      <c r="J107" s="15"/>
    </row>
    <row r="108" spans="2:10" x14ac:dyDescent="0.2">
      <c r="B108" s="15"/>
      <c r="C108" s="15"/>
      <c r="D108" s="15"/>
      <c r="E108" s="15"/>
      <c r="F108" s="15"/>
      <c r="G108" s="15"/>
      <c r="H108" s="15"/>
      <c r="I108" s="15"/>
      <c r="J108" s="15"/>
    </row>
    <row r="109" spans="2:10" x14ac:dyDescent="0.2">
      <c r="B109" s="15"/>
      <c r="C109" s="15"/>
      <c r="D109" s="15"/>
      <c r="E109" s="15"/>
      <c r="F109" s="15"/>
      <c r="G109" s="15"/>
      <c r="H109" s="15"/>
      <c r="I109" s="15"/>
      <c r="J109" s="15"/>
    </row>
    <row r="110" spans="2:10" x14ac:dyDescent="0.2">
      <c r="B110" s="15"/>
      <c r="C110" s="15"/>
      <c r="D110" s="15"/>
      <c r="E110" s="15"/>
      <c r="F110" s="15"/>
      <c r="G110" s="15"/>
      <c r="H110" s="15"/>
      <c r="I110" s="15"/>
      <c r="J110" s="15"/>
    </row>
    <row r="111" spans="2:10" x14ac:dyDescent="0.2">
      <c r="B111" s="15"/>
      <c r="C111" s="15"/>
      <c r="D111" s="15"/>
      <c r="E111" s="15"/>
      <c r="F111" s="15"/>
      <c r="G111" s="15"/>
      <c r="H111" s="15"/>
      <c r="I111" s="15"/>
      <c r="J111" s="15"/>
    </row>
    <row r="112" spans="2:10" x14ac:dyDescent="0.2">
      <c r="B112" s="15"/>
      <c r="C112" s="15"/>
      <c r="D112" s="15"/>
      <c r="E112" s="15"/>
      <c r="F112" s="15"/>
      <c r="G112" s="15"/>
      <c r="H112" s="15"/>
      <c r="I112" s="15"/>
      <c r="J112" s="15"/>
    </row>
    <row r="113" spans="2:10" x14ac:dyDescent="0.2">
      <c r="B113" s="15"/>
      <c r="C113" s="15"/>
      <c r="D113" s="15"/>
      <c r="E113" s="15"/>
      <c r="F113" s="15"/>
      <c r="G113" s="15"/>
      <c r="H113" s="15"/>
      <c r="I113" s="15"/>
      <c r="J113" s="15"/>
    </row>
    <row r="114" spans="2:10" x14ac:dyDescent="0.2">
      <c r="B114" s="15"/>
      <c r="C114" s="15"/>
      <c r="D114" s="15"/>
      <c r="E114" s="15"/>
      <c r="F114" s="15"/>
      <c r="G114" s="15"/>
      <c r="H114" s="15"/>
      <c r="I114" s="15"/>
      <c r="J114" s="15"/>
    </row>
    <row r="115" spans="2:10" x14ac:dyDescent="0.2">
      <c r="B115" s="15"/>
      <c r="C115" s="15"/>
      <c r="D115" s="15"/>
      <c r="E115" s="15"/>
      <c r="F115" s="15"/>
      <c r="G115" s="15"/>
      <c r="H115" s="15"/>
      <c r="I115" s="15"/>
      <c r="J115" s="15"/>
    </row>
    <row r="116" spans="2:10" x14ac:dyDescent="0.2">
      <c r="B116" s="15"/>
      <c r="C116" s="15"/>
      <c r="D116" s="15"/>
      <c r="E116" s="15"/>
      <c r="F116" s="15"/>
      <c r="G116" s="15"/>
      <c r="H116" s="15"/>
      <c r="I116" s="15"/>
      <c r="J116" s="15"/>
    </row>
    <row r="117" spans="2:10" x14ac:dyDescent="0.2">
      <c r="B117" s="15"/>
      <c r="C117" s="15"/>
      <c r="D117" s="15"/>
      <c r="E117" s="15"/>
      <c r="F117" s="15"/>
      <c r="G117" s="15"/>
      <c r="H117" s="15"/>
      <c r="I117" s="15"/>
      <c r="J117" s="15"/>
    </row>
    <row r="118" spans="2:10" x14ac:dyDescent="0.2">
      <c r="B118" s="15"/>
      <c r="C118" s="15"/>
      <c r="D118" s="15"/>
      <c r="E118" s="15"/>
      <c r="F118" s="15"/>
      <c r="G118" s="15"/>
      <c r="H118" s="15"/>
      <c r="I118" s="15"/>
      <c r="J118" s="15"/>
    </row>
    <row r="119" spans="2:10" x14ac:dyDescent="0.2">
      <c r="B119" s="15"/>
      <c r="C119" s="15"/>
      <c r="D119" s="15"/>
      <c r="E119" s="15"/>
      <c r="F119" s="15"/>
      <c r="G119" s="15"/>
      <c r="H119" s="15"/>
      <c r="I119" s="15"/>
      <c r="J119" s="15"/>
    </row>
    <row r="120" spans="2:10" x14ac:dyDescent="0.2">
      <c r="B120" s="15"/>
      <c r="C120" s="15"/>
      <c r="D120" s="15"/>
      <c r="E120" s="15"/>
      <c r="F120" s="15"/>
      <c r="G120" s="15"/>
      <c r="H120" s="15"/>
      <c r="I120" s="15"/>
      <c r="J120" s="15"/>
    </row>
    <row r="121" spans="2:10" x14ac:dyDescent="0.2">
      <c r="B121" s="15"/>
      <c r="C121" s="15"/>
      <c r="D121" s="15"/>
      <c r="E121" s="15"/>
      <c r="F121" s="15"/>
      <c r="G121" s="15"/>
      <c r="H121" s="15"/>
      <c r="I121" s="15"/>
      <c r="J121" s="15"/>
    </row>
    <row r="122" spans="2:10" x14ac:dyDescent="0.2">
      <c r="B122" s="15"/>
      <c r="C122" s="15"/>
      <c r="D122" s="15"/>
      <c r="E122" s="15"/>
      <c r="F122" s="15"/>
      <c r="G122" s="15"/>
      <c r="H122" s="15"/>
      <c r="I122" s="15"/>
      <c r="J122" s="15"/>
    </row>
    <row r="123" spans="2:10" x14ac:dyDescent="0.2">
      <c r="B123" s="15"/>
      <c r="C123" s="15"/>
      <c r="D123" s="15"/>
      <c r="E123" s="15"/>
      <c r="F123" s="15"/>
      <c r="G123" s="15"/>
      <c r="H123" s="15"/>
      <c r="I123" s="15"/>
      <c r="J123" s="15"/>
    </row>
    <row r="124" spans="2:10" x14ac:dyDescent="0.2">
      <c r="B124" s="15"/>
      <c r="C124" s="15"/>
      <c r="D124" s="15"/>
      <c r="E124" s="15"/>
      <c r="F124" s="15"/>
      <c r="G124" s="15"/>
      <c r="H124" s="15"/>
      <c r="I124" s="15"/>
      <c r="J124" s="15"/>
    </row>
    <row r="125" spans="2:10" x14ac:dyDescent="0.2">
      <c r="B125" s="15"/>
      <c r="C125" s="15"/>
      <c r="D125" s="15"/>
      <c r="E125" s="15"/>
      <c r="F125" s="15"/>
      <c r="G125" s="15"/>
      <c r="H125" s="15"/>
      <c r="I125" s="15"/>
      <c r="J125" s="15"/>
    </row>
    <row r="126" spans="2:10" x14ac:dyDescent="0.2">
      <c r="B126" s="15"/>
      <c r="C126" s="15"/>
      <c r="D126" s="15"/>
      <c r="E126" s="15"/>
      <c r="F126" s="15"/>
      <c r="G126" s="15"/>
      <c r="H126" s="15"/>
      <c r="I126" s="15"/>
      <c r="J126" s="15"/>
    </row>
    <row r="127" spans="2:10" x14ac:dyDescent="0.2">
      <c r="B127" s="15"/>
      <c r="C127" s="15"/>
      <c r="D127" s="15"/>
      <c r="E127" s="15"/>
      <c r="F127" s="15"/>
      <c r="G127" s="15"/>
      <c r="H127" s="15"/>
      <c r="I127" s="15"/>
      <c r="J127" s="15"/>
    </row>
    <row r="128" spans="2:10" x14ac:dyDescent="0.2">
      <c r="B128" s="15"/>
      <c r="C128" s="15"/>
      <c r="D128" s="15"/>
      <c r="E128" s="15"/>
      <c r="F128" s="15"/>
      <c r="G128" s="15"/>
      <c r="H128" s="15"/>
      <c r="I128" s="15"/>
      <c r="J128" s="15"/>
    </row>
    <row r="129" spans="2:10" x14ac:dyDescent="0.2">
      <c r="B129" s="15"/>
      <c r="C129" s="15"/>
      <c r="D129" s="15"/>
      <c r="E129" s="15"/>
      <c r="F129" s="15"/>
      <c r="G129" s="15"/>
      <c r="H129" s="15"/>
      <c r="I129" s="15"/>
      <c r="J129" s="15"/>
    </row>
    <row r="130" spans="2:10" x14ac:dyDescent="0.2">
      <c r="B130" s="15"/>
      <c r="C130" s="15"/>
      <c r="D130" s="15"/>
      <c r="E130" s="15"/>
      <c r="F130" s="15"/>
      <c r="G130" s="15"/>
      <c r="H130" s="15"/>
      <c r="I130" s="15"/>
      <c r="J130" s="15"/>
    </row>
    <row r="131" spans="2:10" x14ac:dyDescent="0.2">
      <c r="B131" s="15"/>
      <c r="C131" s="15"/>
      <c r="D131" s="15"/>
      <c r="E131" s="15"/>
      <c r="F131" s="15"/>
      <c r="G131" s="15"/>
      <c r="H131" s="15"/>
      <c r="I131" s="15"/>
      <c r="J131" s="15"/>
    </row>
    <row r="132" spans="2:10" x14ac:dyDescent="0.2">
      <c r="B132" s="15"/>
      <c r="C132" s="15"/>
      <c r="D132" s="15"/>
      <c r="E132" s="15"/>
      <c r="F132" s="15"/>
      <c r="G132" s="15"/>
      <c r="H132" s="15"/>
      <c r="I132" s="15"/>
      <c r="J132" s="15"/>
    </row>
    <row r="133" spans="2:10" x14ac:dyDescent="0.2">
      <c r="B133" s="15"/>
      <c r="C133" s="15"/>
      <c r="D133" s="15"/>
      <c r="E133" s="15"/>
      <c r="F133" s="15"/>
      <c r="G133" s="15"/>
      <c r="H133" s="15"/>
      <c r="I133" s="15"/>
      <c r="J133" s="15"/>
    </row>
    <row r="134" spans="2:10" x14ac:dyDescent="0.2">
      <c r="B134" s="15"/>
      <c r="C134" s="15"/>
      <c r="D134" s="15"/>
      <c r="E134" s="15"/>
      <c r="F134" s="15"/>
      <c r="G134" s="15"/>
      <c r="H134" s="15"/>
      <c r="I134" s="15"/>
      <c r="J134" s="15"/>
    </row>
    <row r="135" spans="2:10" x14ac:dyDescent="0.2">
      <c r="B135" s="15"/>
      <c r="C135" s="15"/>
      <c r="D135" s="15"/>
      <c r="E135" s="15"/>
      <c r="F135" s="15"/>
      <c r="G135" s="15"/>
      <c r="H135" s="15"/>
      <c r="I135" s="15"/>
      <c r="J135" s="15"/>
    </row>
    <row r="136" spans="2:10" x14ac:dyDescent="0.2">
      <c r="B136" s="15"/>
      <c r="C136" s="15"/>
      <c r="D136" s="15"/>
      <c r="E136" s="15"/>
      <c r="F136" s="15"/>
      <c r="G136" s="15"/>
      <c r="H136" s="15"/>
      <c r="I136" s="15"/>
      <c r="J136" s="15"/>
    </row>
    <row r="137" spans="2:10" x14ac:dyDescent="0.2">
      <c r="B137" s="15"/>
      <c r="C137" s="15"/>
      <c r="D137" s="15"/>
      <c r="E137" s="15"/>
      <c r="F137" s="15"/>
      <c r="G137" s="15"/>
      <c r="H137" s="15"/>
      <c r="I137" s="15"/>
      <c r="J137" s="15"/>
    </row>
    <row r="138" spans="2:10" x14ac:dyDescent="0.2">
      <c r="B138" s="15"/>
      <c r="C138" s="15"/>
      <c r="D138" s="15"/>
      <c r="E138" s="15"/>
      <c r="F138" s="15"/>
      <c r="G138" s="15"/>
      <c r="H138" s="15"/>
      <c r="I138" s="15"/>
      <c r="J138" s="15"/>
    </row>
    <row r="139" spans="2:10" x14ac:dyDescent="0.2">
      <c r="B139" s="15"/>
      <c r="C139" s="15"/>
      <c r="D139" s="15"/>
      <c r="E139" s="15"/>
      <c r="F139" s="15"/>
      <c r="G139" s="15"/>
      <c r="H139" s="15"/>
      <c r="I139" s="15"/>
      <c r="J139" s="15"/>
    </row>
    <row r="140" spans="2:10" x14ac:dyDescent="0.2">
      <c r="B140" s="15"/>
      <c r="C140" s="15"/>
      <c r="D140" s="15"/>
      <c r="E140" s="15"/>
      <c r="F140" s="15"/>
      <c r="G140" s="15"/>
      <c r="H140" s="15"/>
      <c r="I140" s="15"/>
      <c r="J140" s="15"/>
    </row>
  </sheetData>
  <sheetProtection insertRows="0" selectLockedCells="1" sort="0" autoFilter="0"/>
  <mergeCells count="4">
    <mergeCell ref="J2:M2"/>
    <mergeCell ref="P1:Q2"/>
    <mergeCell ref="A2:I2"/>
    <mergeCell ref="A1:E1"/>
  </mergeCells>
  <phoneticPr fontId="6" type="noConversion"/>
  <dataValidations count="4">
    <dataValidation type="list" allowBlank="1" showInputMessage="1" showErrorMessage="1" sqref="F5:F36">
      <formula1>StartMonth</formula1>
    </dataValidation>
    <dataValidation type="list" allowBlank="1" showInputMessage="1" showErrorMessage="1" sqref="G5:G36">
      <formula1>EndMonth</formula1>
    </dataValidation>
    <dataValidation type="list" allowBlank="1" showInputMessage="1" showErrorMessage="1" sqref="C5:C36">
      <formula1>SchedulingID</formula1>
    </dataValidation>
    <dataValidation allowBlank="1" showInputMessage="1" showErrorMessage="1" promptTitle="Zone for resource" sqref="N5:O36"/>
  </dataValidations>
  <pageMargins left="0.75" right="0.75" top="1" bottom="1" header="0.5" footer="0.5"/>
  <pageSetup scale="81" orientation="landscape" r:id="rId1"/>
  <headerFooter alignWithMargins="0">
    <oddHeader>Page &amp;P&amp;R3PRMA_March_10.xls</oddHeader>
    <oddFooter>&amp;LFile:  &amp;F&amp;RTab:  &amp;A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rgb="FFFFFF99"/>
  </sheetPr>
  <dimension ref="A1:V140"/>
  <sheetViews>
    <sheetView showGridLines="0" tabSelected="1" zoomScale="85" zoomScaleNormal="85" zoomScaleSheetLayoutView="100" workbookViewId="0">
      <selection activeCell="E4" sqref="E4"/>
    </sheetView>
  </sheetViews>
  <sheetFormatPr defaultRowHeight="12.75" x14ac:dyDescent="0.2"/>
  <cols>
    <col min="2" max="2" width="9.5703125" style="10" customWidth="1"/>
    <col min="3" max="3" width="18.85546875" style="14" customWidth="1"/>
    <col min="4" max="4" width="8.85546875" style="338" customWidth="1"/>
    <col min="5" max="5" width="10.7109375" customWidth="1"/>
    <col min="6" max="6" width="13.28515625" style="10" customWidth="1"/>
    <col min="7" max="7" width="13.5703125" style="10" customWidth="1"/>
    <col min="8" max="8" width="10" style="10" customWidth="1"/>
    <col min="9" max="9" width="8.7109375" style="10" customWidth="1"/>
    <col min="10" max="10" width="7.28515625" style="16" customWidth="1"/>
    <col min="11" max="11" width="7.5703125" style="15" customWidth="1"/>
    <col min="12" max="12" width="7.28515625" style="15" customWidth="1"/>
    <col min="13" max="13" width="8" style="15" customWidth="1"/>
    <col min="14" max="14" width="11.140625" style="10" customWidth="1"/>
    <col min="15" max="15" width="16.5703125" customWidth="1"/>
    <col min="18" max="21" width="9.140625" style="329"/>
    <col min="22" max="22" width="11.5703125" style="329" bestFit="1" customWidth="1"/>
  </cols>
  <sheetData>
    <row r="1" spans="1:22" ht="15.75" customHeight="1" x14ac:dyDescent="0.25">
      <c r="A1" s="542" t="s">
        <v>1579</v>
      </c>
      <c r="B1" s="547"/>
      <c r="C1" s="547"/>
      <c r="D1" s="547"/>
      <c r="E1" s="547"/>
      <c r="F1" s="405" t="s">
        <v>1346</v>
      </c>
      <c r="G1" s="406">
        <f>Certification!B3</f>
        <v>41640</v>
      </c>
      <c r="H1" s="402"/>
      <c r="I1" s="402"/>
      <c r="J1" s="219"/>
      <c r="K1" s="220"/>
      <c r="L1" s="220"/>
      <c r="M1" s="220"/>
      <c r="N1" s="167" t="b">
        <v>1</v>
      </c>
      <c r="O1" s="175"/>
      <c r="P1" s="176"/>
      <c r="Q1" s="176"/>
    </row>
    <row r="2" spans="1:22" ht="32.25" customHeight="1" x14ac:dyDescent="0.25">
      <c r="A2" s="548" t="s">
        <v>1387</v>
      </c>
      <c r="B2" s="549"/>
      <c r="C2" s="549"/>
      <c r="D2" s="549"/>
      <c r="E2" s="328"/>
      <c r="F2" s="339"/>
      <c r="G2" s="339"/>
      <c r="H2" s="340"/>
      <c r="I2" s="340"/>
      <c r="J2" s="551" t="s">
        <v>939</v>
      </c>
      <c r="K2" s="552"/>
      <c r="L2" s="552"/>
      <c r="M2" s="552"/>
      <c r="N2" s="222" t="b">
        <v>0</v>
      </c>
      <c r="O2" s="328"/>
      <c r="P2" s="177"/>
      <c r="Q2" s="177"/>
      <c r="R2" s="330"/>
      <c r="S2" s="330"/>
      <c r="T2" s="330"/>
      <c r="U2" s="330"/>
      <c r="V2" s="330"/>
    </row>
    <row r="3" spans="1:22" s="11" customFormat="1" ht="51.75" customHeight="1" thickBot="1" x14ac:dyDescent="0.25">
      <c r="A3" s="205"/>
      <c r="B3" s="26" t="s">
        <v>709</v>
      </c>
      <c r="C3" s="218" t="s">
        <v>1178</v>
      </c>
      <c r="D3" s="331" t="s">
        <v>1447</v>
      </c>
      <c r="E3" s="216" t="s">
        <v>1580</v>
      </c>
      <c r="F3" s="218" t="s">
        <v>1180</v>
      </c>
      <c r="G3" s="218" t="s">
        <v>1181</v>
      </c>
      <c r="H3" s="218" t="s">
        <v>1179</v>
      </c>
      <c r="I3" s="26" t="s">
        <v>1449</v>
      </c>
      <c r="J3" s="26" t="s">
        <v>940</v>
      </c>
      <c r="K3" s="26" t="s">
        <v>941</v>
      </c>
      <c r="L3" s="26" t="s">
        <v>942</v>
      </c>
      <c r="M3" s="26" t="s">
        <v>943</v>
      </c>
      <c r="N3" s="217" t="s">
        <v>768</v>
      </c>
      <c r="O3" s="26" t="s">
        <v>659</v>
      </c>
      <c r="P3" s="538" t="s">
        <v>1167</v>
      </c>
      <c r="Q3" s="553"/>
      <c r="R3" s="332"/>
      <c r="S3" s="332"/>
      <c r="T3" s="332"/>
      <c r="U3" s="332"/>
      <c r="V3" s="332"/>
    </row>
    <row r="4" spans="1:22" ht="13.5" thickBot="1" x14ac:dyDescent="0.25">
      <c r="A4" s="207" t="s">
        <v>1185</v>
      </c>
      <c r="B4" s="208"/>
      <c r="C4" s="216"/>
      <c r="D4" s="333">
        <f>SUM(D5:D36)</f>
        <v>0</v>
      </c>
      <c r="E4" s="403">
        <f>SUM(E5:E36)</f>
        <v>0</v>
      </c>
      <c r="F4" s="208"/>
      <c r="G4" s="208"/>
      <c r="H4" s="208"/>
      <c r="I4" s="341">
        <f>SUM(I5:I36)</f>
        <v>0</v>
      </c>
      <c r="J4" s="212">
        <f>SUM(J5:J1000)</f>
        <v>0</v>
      </c>
      <c r="K4" s="212">
        <f>SUM(K5:K1000)</f>
        <v>0</v>
      </c>
      <c r="L4" s="212">
        <f>SUM(L5:L1000)</f>
        <v>0</v>
      </c>
      <c r="M4" s="212">
        <f>SUM(M5:M1000)</f>
        <v>0</v>
      </c>
      <c r="N4" s="208"/>
      <c r="O4" s="214"/>
      <c r="P4" s="12" t="s">
        <v>1092</v>
      </c>
      <c r="Q4" s="12" t="s">
        <v>1097</v>
      </c>
    </row>
    <row r="5" spans="1:22" ht="12.75" customHeight="1" x14ac:dyDescent="0.2">
      <c r="A5" s="204"/>
      <c r="B5" s="334"/>
      <c r="C5" s="395" t="s">
        <v>1098</v>
      </c>
      <c r="D5" s="335">
        <f>SUM(I5:M5)</f>
        <v>0</v>
      </c>
      <c r="E5" s="404">
        <f>VLOOKUP(C5,'LSE Allocations'!$C$48:$O$56,9,FALSE)</f>
        <v>0</v>
      </c>
      <c r="F5" s="336">
        <v>41640</v>
      </c>
      <c r="G5" s="336">
        <v>42004</v>
      </c>
      <c r="H5" s="336" t="s">
        <v>1448</v>
      </c>
      <c r="I5" s="335">
        <f>VLOOKUP($C5,'LSE Allocations'!$C$48:$O$57,MONTH($G$1)+1,FALSE)</f>
        <v>0</v>
      </c>
      <c r="J5" s="385"/>
      <c r="K5" s="385"/>
      <c r="L5" s="385"/>
      <c r="M5" s="385"/>
      <c r="N5" s="362" t="s">
        <v>1097</v>
      </c>
      <c r="O5" s="395" t="s">
        <v>1098</v>
      </c>
      <c r="P5" s="386">
        <f>SUMIF($N:$N,P4,$D:$D)</f>
        <v>0</v>
      </c>
      <c r="Q5" s="386">
        <f>SUMIF($N:$N,Q4,$D:$D)</f>
        <v>0</v>
      </c>
    </row>
    <row r="6" spans="1:22" x14ac:dyDescent="0.2">
      <c r="A6" s="204"/>
      <c r="B6" s="334"/>
      <c r="C6" s="395" t="s">
        <v>949</v>
      </c>
      <c r="D6" s="335">
        <f t="shared" ref="D6:D36" si="0">SUM(I6:M6)</f>
        <v>0</v>
      </c>
      <c r="E6" s="404">
        <f>VLOOKUP(C6,'LSE Allocations'!$C$48:$O$56,9,FALSE)</f>
        <v>0</v>
      </c>
      <c r="F6" s="336">
        <v>41640</v>
      </c>
      <c r="G6" s="336">
        <v>42004</v>
      </c>
      <c r="H6" s="336" t="s">
        <v>1448</v>
      </c>
      <c r="I6" s="335">
        <f>VLOOKUP($C6,'LSE Allocations'!$C$48:$O$57,MONTH($G$1)+1,FALSE)</f>
        <v>0</v>
      </c>
      <c r="J6" s="385"/>
      <c r="K6" s="385"/>
      <c r="L6" s="385"/>
      <c r="M6" s="385"/>
      <c r="N6" s="362" t="s">
        <v>1097</v>
      </c>
      <c r="O6" s="395" t="s">
        <v>949</v>
      </c>
      <c r="P6" s="28"/>
      <c r="Q6" s="28"/>
      <c r="R6" s="337"/>
      <c r="S6" s="1"/>
    </row>
    <row r="7" spans="1:22" x14ac:dyDescent="0.2">
      <c r="A7" s="204"/>
      <c r="B7" s="334"/>
      <c r="C7" s="396" t="s">
        <v>1450</v>
      </c>
      <c r="D7" s="335">
        <f t="shared" si="0"/>
        <v>0</v>
      </c>
      <c r="E7" s="404">
        <f>VLOOKUP(C7,'LSE Allocations'!$C$48:$O$56,9,FALSE)</f>
        <v>0</v>
      </c>
      <c r="F7" s="336">
        <v>41640</v>
      </c>
      <c r="G7" s="336">
        <v>42004</v>
      </c>
      <c r="H7" s="336" t="s">
        <v>1448</v>
      </c>
      <c r="I7" s="335">
        <f>VLOOKUP($C7,'LSE Allocations'!$C$48:$O$57,MONTH($G$1)+1,FALSE)</f>
        <v>0</v>
      </c>
      <c r="J7" s="385"/>
      <c r="K7" s="385"/>
      <c r="L7" s="385"/>
      <c r="M7" s="385"/>
      <c r="N7" s="362" t="s">
        <v>1097</v>
      </c>
      <c r="O7" s="396" t="s">
        <v>1450</v>
      </c>
      <c r="P7" s="28"/>
      <c r="Q7" s="28"/>
      <c r="R7" s="1"/>
      <c r="S7" s="1"/>
    </row>
    <row r="8" spans="1:22" x14ac:dyDescent="0.2">
      <c r="A8" s="204"/>
      <c r="B8" s="334"/>
      <c r="C8" s="395" t="s">
        <v>1451</v>
      </c>
      <c r="D8" s="335">
        <f t="shared" si="0"/>
        <v>0</v>
      </c>
      <c r="E8" s="404">
        <f>VLOOKUP(C8,'LSE Allocations'!$C$48:$O$56,9,FALSE)</f>
        <v>0</v>
      </c>
      <c r="F8" s="336">
        <v>41640</v>
      </c>
      <c r="G8" s="336">
        <v>42004</v>
      </c>
      <c r="H8" s="336" t="s">
        <v>1448</v>
      </c>
      <c r="I8" s="335">
        <f>VLOOKUP($C8,'LSE Allocations'!$C$48:$O$57,MONTH($G$1)+1,FALSE)</f>
        <v>0</v>
      </c>
      <c r="J8" s="385"/>
      <c r="K8" s="385"/>
      <c r="L8" s="385"/>
      <c r="M8" s="385"/>
      <c r="N8" s="362" t="s">
        <v>1097</v>
      </c>
      <c r="O8" s="395" t="s">
        <v>1451</v>
      </c>
      <c r="P8" s="28"/>
      <c r="Q8" s="28"/>
    </row>
    <row r="9" spans="1:22" x14ac:dyDescent="0.2">
      <c r="A9" s="204"/>
      <c r="B9" s="334"/>
      <c r="C9" s="397" t="s">
        <v>1113</v>
      </c>
      <c r="D9" s="335">
        <f t="shared" si="0"/>
        <v>0</v>
      </c>
      <c r="E9" s="404">
        <f>VLOOKUP(C9,'LSE Allocations'!$C$62:$O$68,9,FALSE)</f>
        <v>0</v>
      </c>
      <c r="F9" s="336">
        <v>41640</v>
      </c>
      <c r="G9" s="336">
        <v>42004</v>
      </c>
      <c r="H9" s="336" t="s">
        <v>1448</v>
      </c>
      <c r="I9" s="335">
        <f>VLOOKUP($C9,'LSE Allocations'!$C$57:$O$64,MONTH($G$1)+1,FALSE)</f>
        <v>0</v>
      </c>
      <c r="J9" s="385"/>
      <c r="K9" s="385"/>
      <c r="L9" s="385"/>
      <c r="M9" s="385"/>
      <c r="N9" s="362" t="s">
        <v>1092</v>
      </c>
      <c r="O9" s="397" t="s">
        <v>1113</v>
      </c>
      <c r="P9" s="28"/>
      <c r="Q9" s="28"/>
    </row>
    <row r="10" spans="1:22" ht="13.5" customHeight="1" x14ac:dyDescent="0.2">
      <c r="A10" s="204"/>
      <c r="B10" s="334"/>
      <c r="C10" s="397" t="s">
        <v>341</v>
      </c>
      <c r="D10" s="335">
        <f t="shared" si="0"/>
        <v>0</v>
      </c>
      <c r="E10" s="404">
        <f>VLOOKUP(C10,'LSE Allocations'!$C$62:$O$68,9,FALSE)</f>
        <v>0</v>
      </c>
      <c r="F10" s="336">
        <v>41640</v>
      </c>
      <c r="G10" s="336">
        <v>42004</v>
      </c>
      <c r="H10" s="336" t="s">
        <v>1448</v>
      </c>
      <c r="I10" s="335">
        <f>VLOOKUP($C10,'LSE Allocations'!$C$57:$O$64,MONTH($G$1)+1,FALSE)</f>
        <v>0</v>
      </c>
      <c r="J10" s="385"/>
      <c r="K10" s="385"/>
      <c r="L10" s="385"/>
      <c r="M10" s="385"/>
      <c r="N10" s="362" t="s">
        <v>1092</v>
      </c>
      <c r="O10" s="396" t="s">
        <v>341</v>
      </c>
      <c r="P10" s="28"/>
      <c r="Q10" s="28"/>
    </row>
    <row r="11" spans="1:22" x14ac:dyDescent="0.2">
      <c r="A11" s="204"/>
      <c r="B11" s="334"/>
      <c r="C11" s="397" t="s">
        <v>1450</v>
      </c>
      <c r="D11" s="335">
        <f t="shared" si="0"/>
        <v>0</v>
      </c>
      <c r="E11" s="404">
        <f>VLOOKUP(C11,'LSE Allocations'!$C$62:$O$68,9,FALSE)</f>
        <v>0</v>
      </c>
      <c r="F11" s="336">
        <v>41640</v>
      </c>
      <c r="G11" s="336">
        <v>42004</v>
      </c>
      <c r="H11" s="336" t="s">
        <v>1448</v>
      </c>
      <c r="I11" s="335">
        <f>VLOOKUP($C11,'LSE Allocations'!$C$57:$O$64,MONTH($G$1)+1,FALSE)</f>
        <v>0</v>
      </c>
      <c r="J11" s="385"/>
      <c r="K11" s="385"/>
      <c r="L11" s="385"/>
      <c r="M11" s="385"/>
      <c r="N11" s="362" t="s">
        <v>1092</v>
      </c>
      <c r="O11" s="397" t="s">
        <v>1450</v>
      </c>
      <c r="P11" s="28"/>
      <c r="Q11" s="28"/>
    </row>
    <row r="12" spans="1:22" x14ac:dyDescent="0.2">
      <c r="A12" s="204"/>
      <c r="B12" s="24"/>
      <c r="C12" s="394"/>
      <c r="D12" s="351">
        <f t="shared" si="0"/>
        <v>0</v>
      </c>
      <c r="E12" s="378"/>
      <c r="F12" s="25"/>
      <c r="G12" s="25"/>
      <c r="H12" s="27"/>
      <c r="I12" s="376"/>
      <c r="J12" s="312"/>
      <c r="K12" s="312"/>
      <c r="L12" s="312"/>
      <c r="M12" s="312"/>
      <c r="N12" s="24"/>
      <c r="O12" s="378"/>
    </row>
    <row r="13" spans="1:22" x14ac:dyDescent="0.2">
      <c r="A13" s="204"/>
      <c r="B13" s="24"/>
      <c r="C13" s="398"/>
      <c r="D13" s="351">
        <f t="shared" si="0"/>
        <v>0</v>
      </c>
      <c r="E13" s="312"/>
      <c r="F13" s="25"/>
      <c r="G13" s="25"/>
      <c r="H13" s="27"/>
      <c r="I13" s="376"/>
      <c r="J13" s="312"/>
      <c r="K13" s="312"/>
      <c r="L13" s="312"/>
      <c r="M13" s="312"/>
      <c r="N13" s="24"/>
      <c r="O13" s="312"/>
    </row>
    <row r="14" spans="1:22" x14ac:dyDescent="0.2">
      <c r="A14" s="204"/>
      <c r="B14" s="24"/>
      <c r="C14" s="398"/>
      <c r="D14" s="351">
        <f t="shared" si="0"/>
        <v>0</v>
      </c>
      <c r="E14" s="312"/>
      <c r="F14" s="25"/>
      <c r="G14" s="25"/>
      <c r="H14" s="27"/>
      <c r="I14" s="376"/>
      <c r="J14" s="312"/>
      <c r="K14" s="312"/>
      <c r="L14" s="312"/>
      <c r="M14" s="312"/>
      <c r="N14" s="24"/>
      <c r="O14" s="312"/>
    </row>
    <row r="15" spans="1:22" x14ac:dyDescent="0.2">
      <c r="A15" s="204"/>
      <c r="B15" s="24"/>
      <c r="C15" s="398"/>
      <c r="D15" s="351">
        <f t="shared" si="0"/>
        <v>0</v>
      </c>
      <c r="E15" s="312"/>
      <c r="F15" s="25"/>
      <c r="G15" s="25"/>
      <c r="H15" s="27"/>
      <c r="I15" s="376"/>
      <c r="J15" s="312"/>
      <c r="K15" s="312"/>
      <c r="L15" s="312"/>
      <c r="M15" s="312"/>
      <c r="N15" s="24"/>
      <c r="O15" s="312"/>
    </row>
    <row r="16" spans="1:22" x14ac:dyDescent="0.2">
      <c r="A16" s="204"/>
      <c r="B16" s="24"/>
      <c r="C16" s="398"/>
      <c r="D16" s="351">
        <f t="shared" si="0"/>
        <v>0</v>
      </c>
      <c r="E16" s="312"/>
      <c r="F16" s="25"/>
      <c r="G16" s="25"/>
      <c r="H16" s="27"/>
      <c r="I16" s="376"/>
      <c r="J16" s="312"/>
      <c r="K16" s="312"/>
      <c r="L16" s="312"/>
      <c r="M16" s="312"/>
      <c r="N16" s="24"/>
      <c r="O16" s="312"/>
    </row>
    <row r="17" spans="1:15" customFormat="1" x14ac:dyDescent="0.2">
      <c r="A17" s="204"/>
      <c r="B17" s="24"/>
      <c r="C17" s="398"/>
      <c r="D17" s="351">
        <f t="shared" si="0"/>
        <v>0</v>
      </c>
      <c r="E17" s="312"/>
      <c r="F17" s="25"/>
      <c r="G17" s="25"/>
      <c r="H17" s="27"/>
      <c r="I17" s="376"/>
      <c r="J17" s="315"/>
      <c r="K17" s="315"/>
      <c r="L17" s="315"/>
      <c r="M17" s="312"/>
      <c r="N17" s="24"/>
      <c r="O17" s="312"/>
    </row>
    <row r="18" spans="1:15" customFormat="1" x14ac:dyDescent="0.2">
      <c r="A18" s="204"/>
      <c r="B18" s="24"/>
      <c r="C18" s="398"/>
      <c r="D18" s="351">
        <f t="shared" si="0"/>
        <v>0</v>
      </c>
      <c r="E18" s="312"/>
      <c r="F18" s="25"/>
      <c r="G18" s="25"/>
      <c r="H18" s="27"/>
      <c r="I18" s="376"/>
      <c r="J18" s="315"/>
      <c r="K18" s="315"/>
      <c r="L18" s="315"/>
      <c r="M18" s="312"/>
      <c r="N18" s="24"/>
      <c r="O18" s="312"/>
    </row>
    <row r="19" spans="1:15" customFormat="1" x14ac:dyDescent="0.2">
      <c r="A19" s="204"/>
      <c r="B19" s="24"/>
      <c r="C19" s="398"/>
      <c r="D19" s="351">
        <f t="shared" si="0"/>
        <v>0</v>
      </c>
      <c r="E19" s="312"/>
      <c r="F19" s="25"/>
      <c r="G19" s="25"/>
      <c r="H19" s="27"/>
      <c r="I19" s="376"/>
      <c r="J19" s="312"/>
      <c r="K19" s="312"/>
      <c r="L19" s="312"/>
      <c r="M19" s="312"/>
      <c r="N19" s="24"/>
      <c r="O19" s="312"/>
    </row>
    <row r="20" spans="1:15" customFormat="1" x14ac:dyDescent="0.2">
      <c r="A20" s="204"/>
      <c r="B20" s="24"/>
      <c r="C20" s="398"/>
      <c r="D20" s="351">
        <f t="shared" si="0"/>
        <v>0</v>
      </c>
      <c r="E20" s="312"/>
      <c r="F20" s="25"/>
      <c r="G20" s="25"/>
      <c r="H20" s="24"/>
      <c r="I20" s="377"/>
      <c r="J20" s="312"/>
      <c r="K20" s="312"/>
      <c r="L20" s="312"/>
      <c r="M20" s="312"/>
      <c r="N20" s="24"/>
      <c r="O20" s="312"/>
    </row>
    <row r="21" spans="1:15" customFormat="1" x14ac:dyDescent="0.2">
      <c r="A21" s="204"/>
      <c r="B21" s="24"/>
      <c r="C21" s="398"/>
      <c r="D21" s="351">
        <f t="shared" si="0"/>
        <v>0</v>
      </c>
      <c r="E21" s="312"/>
      <c r="F21" s="25"/>
      <c r="G21" s="25"/>
      <c r="H21" s="24"/>
      <c r="I21" s="377"/>
      <c r="J21" s="312"/>
      <c r="K21" s="312"/>
      <c r="L21" s="312"/>
      <c r="M21" s="312"/>
      <c r="N21" s="24"/>
      <c r="O21" s="312"/>
    </row>
    <row r="22" spans="1:15" customFormat="1" x14ac:dyDescent="0.2">
      <c r="A22" s="204"/>
      <c r="B22" s="24"/>
      <c r="C22" s="398"/>
      <c r="D22" s="351">
        <f t="shared" si="0"/>
        <v>0</v>
      </c>
      <c r="E22" s="312"/>
      <c r="F22" s="25"/>
      <c r="G22" s="25"/>
      <c r="H22" s="24"/>
      <c r="I22" s="377"/>
      <c r="J22" s="312"/>
      <c r="K22" s="312"/>
      <c r="L22" s="312"/>
      <c r="M22" s="312"/>
      <c r="N22" s="24"/>
      <c r="O22" s="312"/>
    </row>
    <row r="23" spans="1:15" customFormat="1" x14ac:dyDescent="0.2">
      <c r="A23" s="204"/>
      <c r="B23" s="24"/>
      <c r="C23" s="398"/>
      <c r="D23" s="351">
        <f t="shared" si="0"/>
        <v>0</v>
      </c>
      <c r="E23" s="312"/>
      <c r="F23" s="25"/>
      <c r="G23" s="25"/>
      <c r="H23" s="24"/>
      <c r="I23" s="377"/>
      <c r="J23" s="312"/>
      <c r="K23" s="312"/>
      <c r="L23" s="312"/>
      <c r="M23" s="312"/>
      <c r="N23" s="24"/>
      <c r="O23" s="312"/>
    </row>
    <row r="24" spans="1:15" customFormat="1" x14ac:dyDescent="0.2">
      <c r="A24" s="204"/>
      <c r="B24" s="24"/>
      <c r="C24" s="398"/>
      <c r="D24" s="351">
        <f t="shared" si="0"/>
        <v>0</v>
      </c>
      <c r="E24" s="312"/>
      <c r="F24" s="25"/>
      <c r="G24" s="25"/>
      <c r="H24" s="24"/>
      <c r="I24" s="377"/>
      <c r="J24" s="312"/>
      <c r="K24" s="312"/>
      <c r="L24" s="312"/>
      <c r="M24" s="312"/>
      <c r="N24" s="24"/>
      <c r="O24" s="312"/>
    </row>
    <row r="25" spans="1:15" customFormat="1" x14ac:dyDescent="0.2">
      <c r="A25" s="204"/>
      <c r="B25" s="24"/>
      <c r="C25" s="398"/>
      <c r="D25" s="351">
        <f t="shared" si="0"/>
        <v>0</v>
      </c>
      <c r="E25" s="312"/>
      <c r="F25" s="25"/>
      <c r="G25" s="25"/>
      <c r="H25" s="24"/>
      <c r="I25" s="377"/>
      <c r="J25" s="312"/>
      <c r="K25" s="312"/>
      <c r="L25" s="312"/>
      <c r="M25" s="312"/>
      <c r="N25" s="24"/>
      <c r="O25" s="312"/>
    </row>
    <row r="26" spans="1:15" customFormat="1" ht="13.5" customHeight="1" x14ac:dyDescent="0.2">
      <c r="A26" s="204"/>
      <c r="B26" s="24"/>
      <c r="C26" s="398"/>
      <c r="D26" s="351">
        <f t="shared" si="0"/>
        <v>0</v>
      </c>
      <c r="E26" s="312"/>
      <c r="F26" s="25"/>
      <c r="G26" s="25"/>
      <c r="H26" s="24"/>
      <c r="I26" s="377"/>
      <c r="J26" s="312"/>
      <c r="K26" s="312"/>
      <c r="L26" s="312"/>
      <c r="M26" s="312"/>
      <c r="N26" s="24"/>
      <c r="O26" s="312"/>
    </row>
    <row r="27" spans="1:15" customFormat="1" x14ac:dyDescent="0.2">
      <c r="A27" s="204"/>
      <c r="B27" s="24"/>
      <c r="C27" s="398"/>
      <c r="D27" s="351">
        <f t="shared" si="0"/>
        <v>0</v>
      </c>
      <c r="E27" s="312"/>
      <c r="F27" s="25"/>
      <c r="G27" s="25"/>
      <c r="H27" s="24"/>
      <c r="I27" s="377"/>
      <c r="J27" s="312"/>
      <c r="K27" s="312"/>
      <c r="L27" s="312"/>
      <c r="M27" s="312"/>
      <c r="N27" s="24"/>
      <c r="O27" s="312"/>
    </row>
    <row r="28" spans="1:15" customFormat="1" x14ac:dyDescent="0.2">
      <c r="A28" s="204"/>
      <c r="B28" s="24"/>
      <c r="C28" s="398"/>
      <c r="D28" s="351">
        <f t="shared" si="0"/>
        <v>0</v>
      </c>
      <c r="E28" s="312"/>
      <c r="F28" s="25"/>
      <c r="G28" s="25"/>
      <c r="H28" s="24"/>
      <c r="I28" s="377"/>
      <c r="J28" s="312"/>
      <c r="K28" s="312"/>
      <c r="L28" s="312"/>
      <c r="M28" s="312"/>
      <c r="N28" s="24"/>
      <c r="O28" s="312"/>
    </row>
    <row r="29" spans="1:15" customFormat="1" x14ac:dyDescent="0.2">
      <c r="A29" s="204"/>
      <c r="B29" s="24"/>
      <c r="C29" s="398"/>
      <c r="D29" s="351">
        <f t="shared" si="0"/>
        <v>0</v>
      </c>
      <c r="E29" s="312"/>
      <c r="F29" s="25"/>
      <c r="G29" s="25"/>
      <c r="H29" s="24"/>
      <c r="I29" s="377"/>
      <c r="J29" s="312"/>
      <c r="K29" s="312"/>
      <c r="L29" s="312"/>
      <c r="M29" s="312"/>
      <c r="N29" s="24"/>
      <c r="O29" s="312"/>
    </row>
    <row r="30" spans="1:15" customFormat="1" x14ac:dyDescent="0.2">
      <c r="A30" s="204"/>
      <c r="B30" s="24"/>
      <c r="C30" s="398"/>
      <c r="D30" s="351">
        <f t="shared" si="0"/>
        <v>0</v>
      </c>
      <c r="E30" s="312"/>
      <c r="F30" s="25"/>
      <c r="G30" s="25"/>
      <c r="H30" s="24"/>
      <c r="I30" s="377"/>
      <c r="J30" s="312"/>
      <c r="K30" s="312"/>
      <c r="L30" s="312"/>
      <c r="M30" s="312"/>
      <c r="N30" s="24"/>
      <c r="O30" s="312"/>
    </row>
    <row r="31" spans="1:15" customFormat="1" x14ac:dyDescent="0.2">
      <c r="A31" s="204"/>
      <c r="B31" s="24"/>
      <c r="C31" s="398"/>
      <c r="D31" s="351">
        <f t="shared" si="0"/>
        <v>0</v>
      </c>
      <c r="E31" s="312"/>
      <c r="F31" s="25"/>
      <c r="G31" s="25"/>
      <c r="H31" s="24"/>
      <c r="I31" s="377"/>
      <c r="J31" s="312"/>
      <c r="K31" s="312"/>
      <c r="L31" s="312"/>
      <c r="M31" s="312"/>
      <c r="N31" s="24"/>
      <c r="O31" s="312"/>
    </row>
    <row r="32" spans="1:15" customFormat="1" x14ac:dyDescent="0.2">
      <c r="A32" s="204"/>
      <c r="B32" s="24"/>
      <c r="C32" s="398"/>
      <c r="D32" s="351">
        <f t="shared" si="0"/>
        <v>0</v>
      </c>
      <c r="E32" s="312"/>
      <c r="F32" s="25"/>
      <c r="G32" s="25"/>
      <c r="H32" s="24"/>
      <c r="I32" s="377"/>
      <c r="J32" s="312"/>
      <c r="K32" s="312"/>
      <c r="L32" s="312"/>
      <c r="M32" s="312"/>
      <c r="N32" s="24"/>
      <c r="O32" s="312"/>
    </row>
    <row r="33" spans="1:15" customFormat="1" x14ac:dyDescent="0.2">
      <c r="A33" s="204"/>
      <c r="B33" s="24"/>
      <c r="C33" s="398"/>
      <c r="D33" s="351">
        <f t="shared" si="0"/>
        <v>0</v>
      </c>
      <c r="E33" s="312"/>
      <c r="F33" s="25"/>
      <c r="G33" s="25"/>
      <c r="H33" s="24"/>
      <c r="I33" s="377"/>
      <c r="J33" s="312"/>
      <c r="K33" s="312"/>
      <c r="L33" s="312"/>
      <c r="M33" s="312"/>
      <c r="N33" s="24"/>
      <c r="O33" s="312"/>
    </row>
    <row r="34" spans="1:15" customFormat="1" x14ac:dyDescent="0.2">
      <c r="A34" s="204"/>
      <c r="B34" s="24"/>
      <c r="C34" s="398"/>
      <c r="D34" s="351">
        <f t="shared" si="0"/>
        <v>0</v>
      </c>
      <c r="E34" s="217"/>
      <c r="F34" s="25"/>
      <c r="G34" s="25"/>
      <c r="H34" s="24"/>
      <c r="I34" s="377"/>
      <c r="J34" s="312"/>
      <c r="K34" s="312"/>
      <c r="L34" s="312"/>
      <c r="M34" s="312"/>
      <c r="N34" s="24"/>
      <c r="O34" s="312"/>
    </row>
    <row r="35" spans="1:15" customFormat="1" x14ac:dyDescent="0.2">
      <c r="A35" s="204"/>
      <c r="B35" s="24"/>
      <c r="C35" s="398"/>
      <c r="D35" s="351">
        <f t="shared" si="0"/>
        <v>0</v>
      </c>
      <c r="E35" s="312"/>
      <c r="F35" s="25"/>
      <c r="G35" s="25"/>
      <c r="H35" s="24"/>
      <c r="I35" s="377"/>
      <c r="J35" s="312"/>
      <c r="K35" s="312"/>
      <c r="L35" s="312"/>
      <c r="M35" s="312"/>
      <c r="N35" s="24"/>
      <c r="O35" s="312"/>
    </row>
    <row r="36" spans="1:15" customFormat="1" x14ac:dyDescent="0.2">
      <c r="A36" s="204"/>
      <c r="B36" s="24"/>
      <c r="C36" s="398"/>
      <c r="D36" s="351">
        <f t="shared" si="0"/>
        <v>0</v>
      </c>
      <c r="E36" s="312"/>
      <c r="F36" s="25"/>
      <c r="G36" s="25"/>
      <c r="H36" s="24"/>
      <c r="I36" s="377"/>
      <c r="J36" s="312"/>
      <c r="K36" s="312"/>
      <c r="L36" s="312"/>
      <c r="M36" s="312"/>
      <c r="N36" s="24"/>
      <c r="O36" s="312"/>
    </row>
    <row r="37" spans="1:15" customFormat="1" x14ac:dyDescent="0.2">
      <c r="B37" s="10"/>
      <c r="C37" s="14"/>
      <c r="D37" s="338"/>
      <c r="F37" s="10"/>
      <c r="G37" s="10"/>
      <c r="H37" s="10"/>
      <c r="I37" s="10"/>
      <c r="J37" s="15"/>
      <c r="K37" s="15"/>
      <c r="L37" s="15"/>
      <c r="M37" s="15"/>
      <c r="N37" s="10"/>
    </row>
    <row r="38" spans="1:15" customFormat="1" x14ac:dyDescent="0.2">
      <c r="B38" s="10"/>
      <c r="C38" s="14"/>
      <c r="D38" s="338"/>
      <c r="F38" s="10"/>
      <c r="G38" s="10"/>
      <c r="H38" s="10"/>
      <c r="I38" s="10"/>
      <c r="J38" s="15"/>
      <c r="K38" s="15"/>
      <c r="L38" s="15"/>
      <c r="M38" s="15"/>
      <c r="N38" s="10"/>
    </row>
    <row r="39" spans="1:15" customFormat="1" x14ac:dyDescent="0.2">
      <c r="B39" s="10"/>
      <c r="C39" s="14"/>
      <c r="D39" s="338"/>
      <c r="F39" s="10"/>
      <c r="G39" s="10"/>
      <c r="H39" s="10"/>
      <c r="I39" s="10"/>
      <c r="J39" s="15"/>
      <c r="K39" s="15"/>
      <c r="L39" s="15"/>
      <c r="M39" s="15"/>
      <c r="N39" s="10"/>
    </row>
    <row r="40" spans="1:15" customFormat="1" x14ac:dyDescent="0.2">
      <c r="B40" s="10"/>
      <c r="C40" s="14"/>
      <c r="D40" s="338"/>
      <c r="F40" s="10"/>
      <c r="G40" s="10"/>
      <c r="H40" s="10"/>
      <c r="I40" s="10"/>
      <c r="J40" s="15"/>
      <c r="K40" s="15"/>
      <c r="L40" s="15"/>
      <c r="M40" s="15"/>
      <c r="N40" s="10"/>
    </row>
    <row r="41" spans="1:15" customFormat="1" x14ac:dyDescent="0.2">
      <c r="B41" s="10"/>
      <c r="C41" s="14"/>
      <c r="D41" s="338"/>
      <c r="F41" s="10"/>
      <c r="G41" s="10"/>
      <c r="H41" s="10"/>
      <c r="I41" s="10"/>
      <c r="J41" s="15"/>
      <c r="K41" s="15"/>
      <c r="L41" s="15"/>
      <c r="M41" s="15"/>
      <c r="N41" s="10"/>
    </row>
    <row r="42" spans="1:15" customFormat="1" x14ac:dyDescent="0.2">
      <c r="B42" s="10"/>
      <c r="C42" s="14"/>
      <c r="D42" s="338"/>
      <c r="F42" s="10"/>
      <c r="G42" s="10"/>
      <c r="H42" s="10"/>
      <c r="I42" s="10"/>
      <c r="J42" s="15"/>
      <c r="K42" s="15"/>
      <c r="L42" s="15"/>
      <c r="M42" s="15"/>
      <c r="N42" s="10"/>
    </row>
    <row r="43" spans="1:15" customFormat="1" x14ac:dyDescent="0.2">
      <c r="B43" s="10"/>
      <c r="C43" s="14"/>
      <c r="D43" s="338"/>
      <c r="F43" s="10"/>
      <c r="G43" s="10"/>
      <c r="H43" s="10"/>
      <c r="I43" s="10"/>
      <c r="J43" s="15"/>
      <c r="K43" s="15"/>
      <c r="L43" s="15"/>
      <c r="M43" s="15"/>
      <c r="N43" s="10"/>
    </row>
    <row r="44" spans="1:15" customFormat="1" x14ac:dyDescent="0.2">
      <c r="B44" s="10"/>
      <c r="C44" s="14"/>
      <c r="D44" s="338"/>
      <c r="F44" s="10"/>
      <c r="G44" s="10"/>
      <c r="H44" s="10"/>
      <c r="I44" s="10"/>
      <c r="J44" s="15"/>
      <c r="K44" s="15"/>
      <c r="L44" s="15"/>
      <c r="M44" s="15"/>
      <c r="N44" s="10"/>
    </row>
    <row r="45" spans="1:15" customFormat="1" x14ac:dyDescent="0.2">
      <c r="B45" s="10"/>
      <c r="C45" s="14"/>
      <c r="D45" s="338"/>
      <c r="F45" s="10"/>
      <c r="G45" s="10"/>
      <c r="H45" s="10"/>
      <c r="I45" s="10"/>
      <c r="J45" s="15"/>
      <c r="K45" s="15"/>
      <c r="L45" s="15"/>
      <c r="M45" s="15"/>
      <c r="N45" s="10"/>
    </row>
    <row r="46" spans="1:15" customFormat="1" x14ac:dyDescent="0.2">
      <c r="B46" s="10"/>
      <c r="C46" s="14"/>
      <c r="D46" s="338"/>
      <c r="F46" s="10"/>
      <c r="G46" s="10"/>
      <c r="H46" s="10"/>
      <c r="I46" s="10"/>
      <c r="J46" s="15"/>
      <c r="K46" s="15"/>
      <c r="L46" s="15"/>
      <c r="M46" s="15"/>
      <c r="N46" s="10"/>
    </row>
    <row r="47" spans="1:15" customFormat="1" x14ac:dyDescent="0.2">
      <c r="B47" s="10"/>
      <c r="C47" s="14"/>
      <c r="D47" s="338"/>
      <c r="F47" s="10"/>
      <c r="G47" s="10"/>
      <c r="H47" s="10"/>
      <c r="I47" s="10"/>
      <c r="J47" s="15"/>
      <c r="K47" s="15"/>
      <c r="L47" s="15"/>
      <c r="M47" s="15"/>
      <c r="N47" s="10"/>
    </row>
    <row r="48" spans="1:15" customFormat="1" ht="12.75" customHeight="1" x14ac:dyDescent="0.2">
      <c r="B48" s="10"/>
      <c r="C48" s="14"/>
      <c r="D48" s="338"/>
      <c r="F48" s="10"/>
      <c r="G48" s="10"/>
      <c r="H48" s="10"/>
      <c r="I48" s="10"/>
      <c r="J48" s="15"/>
      <c r="K48" s="15"/>
      <c r="L48" s="15"/>
      <c r="M48" s="15"/>
      <c r="N48" s="10"/>
    </row>
    <row r="49" spans="10:10" customFormat="1" x14ac:dyDescent="0.2">
      <c r="J49" s="15"/>
    </row>
    <row r="50" spans="10:10" customFormat="1" x14ac:dyDescent="0.2">
      <c r="J50" s="15"/>
    </row>
    <row r="51" spans="10:10" customFormat="1" x14ac:dyDescent="0.2">
      <c r="J51" s="15"/>
    </row>
    <row r="52" spans="10:10" customFormat="1" x14ac:dyDescent="0.2">
      <c r="J52" s="15"/>
    </row>
    <row r="53" spans="10:10" customFormat="1" x14ac:dyDescent="0.2">
      <c r="J53" s="15"/>
    </row>
    <row r="54" spans="10:10" customFormat="1" x14ac:dyDescent="0.2">
      <c r="J54" s="15"/>
    </row>
    <row r="55" spans="10:10" customFormat="1" x14ac:dyDescent="0.2">
      <c r="J55" s="15"/>
    </row>
    <row r="56" spans="10:10" customFormat="1" x14ac:dyDescent="0.2">
      <c r="J56" s="15"/>
    </row>
    <row r="57" spans="10:10" customFormat="1" x14ac:dyDescent="0.2">
      <c r="J57" s="15"/>
    </row>
    <row r="58" spans="10:10" customFormat="1" x14ac:dyDescent="0.2">
      <c r="J58" s="15"/>
    </row>
    <row r="59" spans="10:10" customFormat="1" x14ac:dyDescent="0.2">
      <c r="J59" s="15"/>
    </row>
    <row r="60" spans="10:10" customFormat="1" x14ac:dyDescent="0.2">
      <c r="J60" s="15"/>
    </row>
    <row r="61" spans="10:10" customFormat="1" x14ac:dyDescent="0.2">
      <c r="J61" s="15"/>
    </row>
    <row r="62" spans="10:10" customFormat="1" x14ac:dyDescent="0.2">
      <c r="J62" s="15"/>
    </row>
    <row r="63" spans="10:10" customFormat="1" x14ac:dyDescent="0.2">
      <c r="J63" s="15"/>
    </row>
    <row r="64" spans="10:10" customFormat="1" x14ac:dyDescent="0.2">
      <c r="J64" s="15"/>
    </row>
    <row r="65" spans="10:10" customFormat="1" x14ac:dyDescent="0.2">
      <c r="J65" s="15"/>
    </row>
    <row r="66" spans="10:10" customFormat="1" x14ac:dyDescent="0.2">
      <c r="J66" s="15"/>
    </row>
    <row r="67" spans="10:10" customFormat="1" x14ac:dyDescent="0.2">
      <c r="J67" s="15"/>
    </row>
    <row r="68" spans="10:10" customFormat="1" x14ac:dyDescent="0.2">
      <c r="J68" s="15"/>
    </row>
    <row r="69" spans="10:10" customFormat="1" x14ac:dyDescent="0.2">
      <c r="J69" s="15"/>
    </row>
    <row r="70" spans="10:10" customFormat="1" x14ac:dyDescent="0.2">
      <c r="J70" s="15"/>
    </row>
    <row r="71" spans="10:10" customFormat="1" x14ac:dyDescent="0.2">
      <c r="J71" s="15"/>
    </row>
    <row r="72" spans="10:10" customFormat="1" x14ac:dyDescent="0.2">
      <c r="J72" s="15"/>
    </row>
    <row r="73" spans="10:10" customFormat="1" x14ac:dyDescent="0.2">
      <c r="J73" s="15"/>
    </row>
    <row r="74" spans="10:10" customFormat="1" x14ac:dyDescent="0.2">
      <c r="J74" s="15"/>
    </row>
    <row r="75" spans="10:10" customFormat="1" x14ac:dyDescent="0.2">
      <c r="J75" s="15"/>
    </row>
    <row r="76" spans="10:10" customFormat="1" x14ac:dyDescent="0.2">
      <c r="J76" s="15"/>
    </row>
    <row r="77" spans="10:10" customFormat="1" x14ac:dyDescent="0.2">
      <c r="J77" s="15"/>
    </row>
    <row r="78" spans="10:10" customFormat="1" x14ac:dyDescent="0.2">
      <c r="J78" s="15"/>
    </row>
    <row r="79" spans="10:10" customFormat="1" x14ac:dyDescent="0.2">
      <c r="J79" s="15"/>
    </row>
    <row r="80" spans="10:10" customFormat="1" x14ac:dyDescent="0.2">
      <c r="J80" s="15"/>
    </row>
    <row r="81" spans="10:10" customFormat="1" x14ac:dyDescent="0.2">
      <c r="J81" s="15"/>
    </row>
    <row r="82" spans="10:10" customFormat="1" x14ac:dyDescent="0.2">
      <c r="J82" s="15"/>
    </row>
    <row r="83" spans="10:10" customFormat="1" x14ac:dyDescent="0.2">
      <c r="J83" s="15"/>
    </row>
    <row r="84" spans="10:10" customFormat="1" x14ac:dyDescent="0.2">
      <c r="J84" s="15"/>
    </row>
    <row r="85" spans="10:10" customFormat="1" x14ac:dyDescent="0.2">
      <c r="J85" s="15"/>
    </row>
    <row r="86" spans="10:10" customFormat="1" x14ac:dyDescent="0.2">
      <c r="J86" s="15"/>
    </row>
    <row r="87" spans="10:10" customFormat="1" x14ac:dyDescent="0.2">
      <c r="J87" s="15"/>
    </row>
    <row r="88" spans="10:10" customFormat="1" x14ac:dyDescent="0.2">
      <c r="J88" s="15"/>
    </row>
    <row r="89" spans="10:10" customFormat="1" x14ac:dyDescent="0.2">
      <c r="J89" s="15"/>
    </row>
    <row r="90" spans="10:10" customFormat="1" x14ac:dyDescent="0.2">
      <c r="J90" s="15"/>
    </row>
    <row r="91" spans="10:10" customFormat="1" x14ac:dyDescent="0.2">
      <c r="J91" s="15"/>
    </row>
    <row r="92" spans="10:10" customFormat="1" x14ac:dyDescent="0.2">
      <c r="J92" s="15"/>
    </row>
    <row r="93" spans="10:10" customFormat="1" x14ac:dyDescent="0.2">
      <c r="J93" s="15"/>
    </row>
    <row r="94" spans="10:10" customFormat="1" x14ac:dyDescent="0.2">
      <c r="J94" s="15"/>
    </row>
    <row r="95" spans="10:10" customFormat="1" x14ac:dyDescent="0.2">
      <c r="J95" s="15"/>
    </row>
    <row r="96" spans="10:10" customFormat="1" x14ac:dyDescent="0.2">
      <c r="J96" s="15"/>
    </row>
    <row r="97" spans="10:10" customFormat="1" x14ac:dyDescent="0.2">
      <c r="J97" s="15"/>
    </row>
    <row r="98" spans="10:10" customFormat="1" x14ac:dyDescent="0.2">
      <c r="J98" s="15"/>
    </row>
    <row r="99" spans="10:10" customFormat="1" x14ac:dyDescent="0.2">
      <c r="J99" s="15"/>
    </row>
    <row r="100" spans="10:10" customFormat="1" x14ac:dyDescent="0.2">
      <c r="J100" s="15"/>
    </row>
    <row r="101" spans="10:10" customFormat="1" x14ac:dyDescent="0.2">
      <c r="J101" s="15"/>
    </row>
    <row r="102" spans="10:10" customFormat="1" x14ac:dyDescent="0.2">
      <c r="J102" s="15"/>
    </row>
    <row r="103" spans="10:10" customFormat="1" x14ac:dyDescent="0.2">
      <c r="J103" s="15"/>
    </row>
    <row r="104" spans="10:10" customFormat="1" x14ac:dyDescent="0.2">
      <c r="J104" s="15"/>
    </row>
    <row r="105" spans="10:10" customFormat="1" x14ac:dyDescent="0.2">
      <c r="J105" s="15"/>
    </row>
    <row r="106" spans="10:10" customFormat="1" x14ac:dyDescent="0.2">
      <c r="J106" s="15"/>
    </row>
    <row r="107" spans="10:10" customFormat="1" x14ac:dyDescent="0.2">
      <c r="J107" s="15"/>
    </row>
    <row r="108" spans="10:10" customFormat="1" x14ac:dyDescent="0.2">
      <c r="J108" s="15"/>
    </row>
    <row r="109" spans="10:10" customFormat="1" x14ac:dyDescent="0.2">
      <c r="J109" s="15"/>
    </row>
    <row r="110" spans="10:10" customFormat="1" x14ac:dyDescent="0.2">
      <c r="J110" s="15"/>
    </row>
    <row r="111" spans="10:10" customFormat="1" x14ac:dyDescent="0.2">
      <c r="J111" s="15"/>
    </row>
    <row r="112" spans="10:10" customFormat="1" x14ac:dyDescent="0.2">
      <c r="J112" s="15"/>
    </row>
    <row r="113" spans="10:10" customFormat="1" x14ac:dyDescent="0.2">
      <c r="J113" s="15"/>
    </row>
    <row r="114" spans="10:10" customFormat="1" x14ac:dyDescent="0.2">
      <c r="J114" s="15"/>
    </row>
    <row r="115" spans="10:10" customFormat="1" x14ac:dyDescent="0.2">
      <c r="J115" s="15"/>
    </row>
    <row r="116" spans="10:10" customFormat="1" x14ac:dyDescent="0.2">
      <c r="J116" s="15"/>
    </row>
    <row r="117" spans="10:10" customFormat="1" x14ac:dyDescent="0.2">
      <c r="J117" s="15"/>
    </row>
    <row r="118" spans="10:10" customFormat="1" x14ac:dyDescent="0.2">
      <c r="J118" s="15"/>
    </row>
    <row r="119" spans="10:10" customFormat="1" x14ac:dyDescent="0.2">
      <c r="J119" s="15"/>
    </row>
    <row r="120" spans="10:10" customFormat="1" x14ac:dyDescent="0.2">
      <c r="J120" s="15"/>
    </row>
    <row r="121" spans="10:10" customFormat="1" x14ac:dyDescent="0.2">
      <c r="J121" s="15"/>
    </row>
    <row r="122" spans="10:10" customFormat="1" x14ac:dyDescent="0.2">
      <c r="J122" s="15"/>
    </row>
    <row r="123" spans="10:10" customFormat="1" x14ac:dyDescent="0.2">
      <c r="J123" s="15"/>
    </row>
    <row r="124" spans="10:10" customFormat="1" x14ac:dyDescent="0.2">
      <c r="J124" s="15"/>
    </row>
    <row r="125" spans="10:10" customFormat="1" x14ac:dyDescent="0.2">
      <c r="J125" s="15"/>
    </row>
    <row r="126" spans="10:10" customFormat="1" x14ac:dyDescent="0.2">
      <c r="J126" s="15"/>
    </row>
    <row r="127" spans="10:10" customFormat="1" x14ac:dyDescent="0.2">
      <c r="J127" s="15"/>
    </row>
    <row r="128" spans="10:10" customFormat="1" x14ac:dyDescent="0.2">
      <c r="J128" s="15"/>
    </row>
    <row r="129" spans="10:10" customFormat="1" x14ac:dyDescent="0.2">
      <c r="J129" s="15"/>
    </row>
    <row r="130" spans="10:10" customFormat="1" x14ac:dyDescent="0.2">
      <c r="J130" s="15"/>
    </row>
    <row r="131" spans="10:10" customFormat="1" x14ac:dyDescent="0.2">
      <c r="J131" s="15"/>
    </row>
    <row r="132" spans="10:10" customFormat="1" x14ac:dyDescent="0.2">
      <c r="J132" s="15"/>
    </row>
    <row r="133" spans="10:10" customFormat="1" x14ac:dyDescent="0.2">
      <c r="J133" s="15"/>
    </row>
    <row r="134" spans="10:10" customFormat="1" x14ac:dyDescent="0.2">
      <c r="J134" s="15"/>
    </row>
    <row r="135" spans="10:10" customFormat="1" x14ac:dyDescent="0.2">
      <c r="J135" s="15"/>
    </row>
    <row r="136" spans="10:10" customFormat="1" x14ac:dyDescent="0.2">
      <c r="J136" s="15"/>
    </row>
    <row r="137" spans="10:10" customFormat="1" x14ac:dyDescent="0.2">
      <c r="J137" s="15"/>
    </row>
    <row r="138" spans="10:10" customFormat="1" x14ac:dyDescent="0.2">
      <c r="J138" s="15"/>
    </row>
    <row r="139" spans="10:10" customFormat="1" x14ac:dyDescent="0.2">
      <c r="J139" s="15"/>
    </row>
    <row r="140" spans="10:10" customFormat="1" x14ac:dyDescent="0.2">
      <c r="J140" s="15"/>
    </row>
  </sheetData>
  <sheetProtection insertRows="0" selectLockedCells="1" sort="0" autoFilter="0"/>
  <mergeCells count="4">
    <mergeCell ref="A2:D2"/>
    <mergeCell ref="J2:M2"/>
    <mergeCell ref="P3:Q3"/>
    <mergeCell ref="A1:E1"/>
  </mergeCells>
  <phoneticPr fontId="6" type="noConversion"/>
  <dataValidations count="3">
    <dataValidation type="list" allowBlank="1" showInputMessage="1" showErrorMessage="1" sqref="F5:F36">
      <formula1>StartMonth</formula1>
    </dataValidation>
    <dataValidation type="list" allowBlank="1" showInputMessage="1" showErrorMessage="1" sqref="G5:G36">
      <formula1>EndMonth</formula1>
    </dataValidation>
    <dataValidation type="list" allowBlank="1" showInputMessage="1" showErrorMessage="1" sqref="N12:N36">
      <formula1>Zone</formula1>
    </dataValidation>
  </dataValidations>
  <pageMargins left="0.75" right="0.75" top="1" bottom="1" header="0.5" footer="0.5"/>
  <pageSetup scale="81" orientation="landscape" r:id="rId1"/>
  <headerFooter alignWithMargins="0">
    <oddHeader>Page &amp;P&amp;R3PRMA_March_10.xls</oddHeader>
    <oddFooter>&amp;LFile:  &amp;F&amp;RTab: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Certification</vt:lpstr>
      <vt:lpstr>Instructions</vt:lpstr>
      <vt:lpstr>LSE Allocations</vt:lpstr>
      <vt:lpstr>ID and Local Area</vt:lpstr>
      <vt:lpstr>Summary Year Ahead</vt:lpstr>
      <vt:lpstr>Summary Month Ahead</vt:lpstr>
      <vt:lpstr>I_Phys_Res_Import_RA_Res</vt:lpstr>
      <vt:lpstr>II_Construc</vt:lpstr>
      <vt:lpstr>III_Demand_Response</vt:lpstr>
      <vt:lpstr>EndMonth</vt:lpstr>
      <vt:lpstr>Local_Area</vt:lpstr>
      <vt:lpstr>Month</vt:lpstr>
      <vt:lpstr>Instructions!Print_Area</vt:lpstr>
      <vt:lpstr>'LSE Allocations'!Print_Area</vt:lpstr>
      <vt:lpstr>'Summary Month Ahead'!Print_Area</vt:lpstr>
      <vt:lpstr>'Summary Year Ahead'!Print_Area</vt:lpstr>
      <vt:lpstr>I_Phys_Res_Import_RA_Res!Print_Titles</vt:lpstr>
      <vt:lpstr>III_Demand_Response!Print_Titles</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Gannon, Jaime Rose</cp:lastModifiedBy>
  <cp:lastPrinted>2010-03-26T00:37:55Z</cp:lastPrinted>
  <dcterms:created xsi:type="dcterms:W3CDTF">1970-01-01T07:00:00Z</dcterms:created>
  <dcterms:modified xsi:type="dcterms:W3CDTF">2013-11-05T21:12:31Z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